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600"/>
  </bookViews>
  <sheets>
    <sheet name="菜單" sheetId="1" r:id="rId1"/>
    <sheet name="熱量計算" sheetId="2" state="hidden" r:id="rId2"/>
  </sheets>
  <definedNames>
    <definedName name="_xlnm.Print_Area" localSheetId="0">菜單!$B$2:$AE$78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"/>
  <c r="G71" l="1"/>
  <c r="G58"/>
  <c r="G49"/>
  <c r="G47"/>
  <c r="I36"/>
  <c r="I30"/>
  <c r="G25"/>
  <c r="G24"/>
  <c r="G66" l="1"/>
  <c r="G56"/>
  <c r="G53"/>
  <c r="G35"/>
  <c r="I40"/>
  <c r="G42"/>
  <c r="G40"/>
  <c r="G37" l="1"/>
  <c r="G32"/>
  <c r="G22"/>
  <c r="G61" l="1"/>
  <c r="G31"/>
  <c r="G57" l="1"/>
  <c r="G36"/>
  <c r="G70" l="1"/>
  <c r="G69"/>
  <c r="G60" l="1"/>
  <c r="G62"/>
  <c r="G26" l="1"/>
  <c r="V34" l="1"/>
  <c r="O45" l="1"/>
  <c r="L45"/>
  <c r="O43"/>
  <c r="L43"/>
  <c r="O42"/>
  <c r="L42"/>
  <c r="O41"/>
  <c r="L41"/>
  <c r="O40"/>
  <c r="L40"/>
  <c r="O39"/>
  <c r="L39"/>
  <c r="O38"/>
  <c r="L38"/>
  <c r="O37"/>
  <c r="L37"/>
  <c r="O35"/>
  <c r="L35"/>
  <c r="O34"/>
  <c r="L34"/>
  <c r="V21" l="1"/>
  <c r="O32" l="1"/>
  <c r="L32"/>
  <c r="O31"/>
  <c r="L31"/>
  <c r="O30"/>
  <c r="L30"/>
  <c r="O29"/>
  <c r="L29"/>
  <c r="O28"/>
  <c r="L28"/>
  <c r="O27"/>
  <c r="L27"/>
  <c r="O26"/>
  <c r="L26"/>
  <c r="O25"/>
  <c r="L25"/>
  <c r="I24"/>
  <c r="O24" s="1"/>
  <c r="L24"/>
  <c r="O23"/>
  <c r="L23"/>
  <c r="O22"/>
  <c r="L22"/>
  <c r="O21"/>
  <c r="G21"/>
  <c r="L21" s="1"/>
  <c r="V47" l="1"/>
  <c r="V60" l="1"/>
  <c r="O61" l="1"/>
  <c r="O62"/>
  <c r="O63"/>
  <c r="O64"/>
  <c r="O65"/>
  <c r="O66"/>
  <c r="O67"/>
  <c r="O68"/>
  <c r="O69"/>
  <c r="O70"/>
  <c r="O71"/>
  <c r="L61"/>
  <c r="L62"/>
  <c r="L63"/>
  <c r="L64"/>
  <c r="L65"/>
  <c r="L66"/>
  <c r="L67"/>
  <c r="L68"/>
  <c r="L69"/>
  <c r="L70"/>
  <c r="L71"/>
  <c r="O58"/>
  <c r="O51"/>
  <c r="O52"/>
  <c r="O53"/>
  <c r="O54"/>
  <c r="O55"/>
  <c r="O50"/>
  <c r="O49"/>
  <c r="L55"/>
  <c r="L54"/>
  <c r="L52" l="1"/>
  <c r="L51"/>
  <c r="L50"/>
  <c r="O60"/>
  <c r="L60"/>
  <c r="L58"/>
  <c r="O57"/>
  <c r="L57"/>
  <c r="O56"/>
  <c r="L56"/>
  <c r="L53"/>
  <c r="L49"/>
  <c r="O48"/>
  <c r="L48"/>
  <c r="O47"/>
  <c r="L47"/>
  <c r="B4" i="2"/>
  <c r="B5"/>
  <c r="B6"/>
  <c r="B8"/>
  <c r="B23"/>
  <c r="B24"/>
  <c r="B25"/>
  <c r="B27"/>
  <c r="B42"/>
  <c r="B43"/>
  <c r="B44"/>
  <c r="B46"/>
  <c r="B61"/>
  <c r="B62"/>
  <c r="B63"/>
  <c r="B65"/>
  <c r="B80"/>
  <c r="B81"/>
  <c r="B82"/>
  <c r="B84"/>
  <c r="B83"/>
  <c r="B64"/>
  <c r="B45"/>
  <c r="B26"/>
  <c r="B7"/>
  <c r="B91"/>
  <c r="B72"/>
  <c r="E72" s="1"/>
  <c r="B53"/>
  <c r="F53" s="1"/>
  <c r="B34"/>
  <c r="B15"/>
  <c r="E15" s="1"/>
  <c r="B13"/>
  <c r="B51" l="1"/>
  <c r="B101"/>
  <c r="B29"/>
  <c r="F29" s="1"/>
  <c r="E83"/>
  <c r="D83"/>
  <c r="D64"/>
  <c r="E64"/>
  <c r="E45"/>
  <c r="D45"/>
  <c r="B50"/>
  <c r="D50" s="1"/>
  <c r="B49"/>
  <c r="E49" s="1"/>
  <c r="B48"/>
  <c r="D48" s="1"/>
  <c r="B47"/>
  <c r="B28"/>
  <c r="B85"/>
  <c r="F85" s="1"/>
  <c r="B66"/>
  <c r="F66" s="1"/>
  <c r="B11"/>
  <c r="B10"/>
  <c r="F10" s="1"/>
  <c r="B9"/>
  <c r="F9" s="1"/>
  <c r="D65"/>
  <c r="F65"/>
  <c r="B103"/>
  <c r="D103" s="1"/>
  <c r="B86"/>
  <c r="F86" s="1"/>
  <c r="D29"/>
  <c r="B71"/>
  <c r="E71" s="1"/>
  <c r="B90"/>
  <c r="E90" s="1"/>
  <c r="B33"/>
  <c r="E33" s="1"/>
  <c r="B67"/>
  <c r="F67" s="1"/>
  <c r="D27"/>
  <c r="F27"/>
  <c r="E53"/>
  <c r="D46"/>
  <c r="F46"/>
  <c r="D8"/>
  <c r="F8"/>
  <c r="D10"/>
  <c r="E50"/>
  <c r="D53"/>
  <c r="F72"/>
  <c r="B111"/>
  <c r="E111" s="1"/>
  <c r="B70"/>
  <c r="B32"/>
  <c r="B31"/>
  <c r="B12"/>
  <c r="B89"/>
  <c r="D89" s="1"/>
  <c r="B88"/>
  <c r="D88" s="1"/>
  <c r="B87"/>
  <c r="B102"/>
  <c r="B69"/>
  <c r="E69" s="1"/>
  <c r="B68"/>
  <c r="B52"/>
  <c r="E52" s="1"/>
  <c r="B30"/>
  <c r="B14"/>
  <c r="E14" s="1"/>
  <c r="D111"/>
  <c r="D11"/>
  <c r="E11"/>
  <c r="F28"/>
  <c r="F47"/>
  <c r="D51"/>
  <c r="E51"/>
  <c r="D15"/>
  <c r="F15"/>
  <c r="D91"/>
  <c r="E91"/>
  <c r="F91"/>
  <c r="D7"/>
  <c r="E7"/>
  <c r="D67"/>
  <c r="D69"/>
  <c r="D13"/>
  <c r="E13"/>
  <c r="D49"/>
  <c r="E34"/>
  <c r="D34"/>
  <c r="F34"/>
  <c r="D26"/>
  <c r="E26"/>
  <c r="F84"/>
  <c r="D84"/>
  <c r="B104"/>
  <c r="D12"/>
  <c r="B100"/>
  <c r="D72"/>
  <c r="E89" l="1"/>
  <c r="B108"/>
  <c r="E108" s="1"/>
  <c r="E31"/>
  <c r="B73"/>
  <c r="D31"/>
  <c r="D86"/>
  <c r="E88"/>
  <c r="B110"/>
  <c r="E110" s="1"/>
  <c r="B35"/>
  <c r="B16"/>
  <c r="B106"/>
  <c r="F111"/>
  <c r="B54"/>
  <c r="B105"/>
  <c r="F105" s="1"/>
  <c r="F48"/>
  <c r="F54" s="1"/>
  <c r="E68"/>
  <c r="D54"/>
  <c r="F73"/>
  <c r="F92"/>
  <c r="D16"/>
  <c r="F16"/>
  <c r="B92"/>
  <c r="E12"/>
  <c r="D68"/>
  <c r="E103"/>
  <c r="D30"/>
  <c r="B107"/>
  <c r="E30"/>
  <c r="D70"/>
  <c r="E70"/>
  <c r="E73" s="1"/>
  <c r="E87"/>
  <c r="D87"/>
  <c r="D92" s="1"/>
  <c r="E32"/>
  <c r="D32"/>
  <c r="D35" s="1"/>
  <c r="B109"/>
  <c r="D108"/>
  <c r="E54"/>
  <c r="F35"/>
  <c r="F104"/>
  <c r="D104"/>
  <c r="E16"/>
  <c r="E92" l="1"/>
  <c r="F106"/>
  <c r="F112" s="1"/>
  <c r="D106"/>
  <c r="E35"/>
  <c r="D73"/>
  <c r="D107"/>
  <c r="E107"/>
  <c r="B112"/>
  <c r="E109"/>
  <c r="D109"/>
  <c r="D112" l="1"/>
  <c r="E112"/>
</calcChain>
</file>

<file path=xl/sharedStrings.xml><?xml version="1.0" encoding="utf-8"?>
<sst xmlns="http://schemas.openxmlformats.org/spreadsheetml/2006/main" count="348" uniqueCount="162">
  <si>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</si>
  <si>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</si>
  <si>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</si>
  <si>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</si>
  <si>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</si>
  <si>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</si>
  <si>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</si>
  <si>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  <charset val="136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</si>
  <si>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</si>
  <si>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  <charset val="136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</si>
  <si>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</si>
  <si>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</si>
  <si>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</si>
  <si>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</si>
  <si>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</si>
  <si>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</si>
  <si>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</si>
  <si>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</si>
  <si>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</si>
  <si>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</si>
  <si>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克</t>
    </r>
  </si>
  <si>
    <r>
      <t>百分比</t>
    </r>
    <r>
      <rPr>
        <sz val="12"/>
        <rFont val="Times New Roman"/>
        <family val="1"/>
      </rPr>
      <t>-%</t>
    </r>
  </si>
  <si>
    <t>日期</t>
    <phoneticPr fontId="3" type="noConversion"/>
  </si>
  <si>
    <t>一</t>
    <phoneticPr fontId="3" type="noConversion"/>
  </si>
  <si>
    <t>養樂多</t>
    <phoneticPr fontId="3" type="noConversion"/>
  </si>
  <si>
    <t xml:space="preserve"> </t>
    <phoneticPr fontId="3" type="noConversion"/>
  </si>
  <si>
    <t>肉圓</t>
    <phoneticPr fontId="3" type="noConversion"/>
  </si>
  <si>
    <t>肉園</t>
    <phoneticPr fontId="3" type="noConversion"/>
  </si>
  <si>
    <t>650~780</t>
    <phoneticPr fontId="3" type="noConversion"/>
  </si>
  <si>
    <t>19~25</t>
    <phoneticPr fontId="3" type="noConversion"/>
  </si>
  <si>
    <t>20~28</t>
    <phoneticPr fontId="3" type="noConversion"/>
  </si>
  <si>
    <t>98~115</t>
    <phoneticPr fontId="3" type="noConversion"/>
  </si>
  <si>
    <t>二</t>
    <phoneticPr fontId="3" type="noConversion"/>
  </si>
  <si>
    <t>全脂牛奶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</si>
  <si>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</si>
  <si>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</si>
  <si>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</si>
  <si>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平均</t>
    <phoneticPr fontId="3" type="noConversion"/>
  </si>
  <si>
    <t>本週用餐天數</t>
    <phoneticPr fontId="3" type="noConversion"/>
  </si>
  <si>
    <t>星期</t>
    <phoneticPr fontId="3" type="noConversion"/>
  </si>
  <si>
    <t>主食</t>
    <phoneticPr fontId="3" type="noConversion"/>
  </si>
  <si>
    <t>菜                    餚</t>
    <phoneticPr fontId="3" type="noConversion"/>
  </si>
  <si>
    <t>供應量</t>
    <phoneticPr fontId="3" type="noConversion"/>
  </si>
  <si>
    <t>喜  歡  ?</t>
    <phoneticPr fontId="3" type="noConversion"/>
  </si>
  <si>
    <t>備  註</t>
    <phoneticPr fontId="3" type="noConversion"/>
  </si>
  <si>
    <t>菜    名</t>
    <phoneticPr fontId="3" type="noConversion"/>
  </si>
  <si>
    <t>過多</t>
    <phoneticPr fontId="3" type="noConversion"/>
  </si>
  <si>
    <t>剛好</t>
    <phoneticPr fontId="3" type="noConversion"/>
  </si>
  <si>
    <t>不足</t>
    <phoneticPr fontId="3" type="noConversion"/>
  </si>
  <si>
    <t>很喜歡</t>
    <phoneticPr fontId="3" type="noConversion"/>
  </si>
  <si>
    <t>喜歡</t>
    <phoneticPr fontId="3" type="noConversion"/>
  </si>
  <si>
    <t>尚可</t>
    <phoneticPr fontId="3" type="noConversion"/>
  </si>
  <si>
    <t>討厭</t>
    <phoneticPr fontId="3" type="noConversion"/>
  </si>
  <si>
    <t>很討厭</t>
    <phoneticPr fontId="3" type="noConversion"/>
  </si>
  <si>
    <t>老師的叮嚀</t>
    <phoneticPr fontId="3" type="noConversion"/>
  </si>
  <si>
    <t>營養標準參照</t>
    <phoneticPr fontId="3" type="noConversion"/>
  </si>
  <si>
    <t>材料</t>
  </si>
  <si>
    <t>公斤重</t>
    <phoneticPr fontId="3" type="noConversion"/>
  </si>
  <si>
    <t>預定購買金額</t>
    <phoneticPr fontId="3" type="noConversion"/>
  </si>
  <si>
    <t>預定購買單價</t>
    <phoneticPr fontId="3" type="noConversion"/>
  </si>
  <si>
    <t>老師的叮嚀</t>
  </si>
  <si>
    <t xml:space="preserve"> 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</si>
  <si>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</si>
  <si>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</si>
  <si>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</si>
  <si>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白飯</t>
    <phoneticPr fontId="3" type="noConversion"/>
  </si>
  <si>
    <t>本月用餐天數</t>
    <phoneticPr fontId="3" type="noConversion"/>
  </si>
  <si>
    <t>批發價格</t>
    <phoneticPr fontId="3" type="noConversion"/>
  </si>
  <si>
    <t>批發價格</t>
    <phoneticPr fontId="3" type="noConversion"/>
  </si>
  <si>
    <t>五</t>
    <phoneticPr fontId="3" type="noConversion"/>
  </si>
  <si>
    <t>學童營養午餐食譜設計表</t>
    <phoneticPr fontId="3" type="noConversion"/>
  </si>
  <si>
    <t>老師的叮嚀</t>
    <phoneticPr fontId="3" type="noConversion"/>
  </si>
  <si>
    <t>一</t>
    <phoneticPr fontId="3" type="noConversion"/>
  </si>
  <si>
    <t>炒時蔬</t>
  </si>
  <si>
    <t>青菜</t>
  </si>
  <si>
    <t>水果含有豐富的維生素C、維生素A以及人體必需的各種礦物質，可以促進健康、增強孩子的免疫力</t>
    <phoneticPr fontId="3" type="noConversion"/>
  </si>
  <si>
    <t>白蘿蔔</t>
    <phoneticPr fontId="3" type="noConversion"/>
  </si>
  <si>
    <r>
      <rPr>
        <sz val="12"/>
        <rFont val="標楷體"/>
        <family val="4"/>
        <charset val="136"/>
      </rPr>
      <t>食物份數</t>
    </r>
    <phoneticPr fontId="3" type="noConversion"/>
  </si>
  <si>
    <t>全榖根莖類</t>
    <phoneticPr fontId="3" type="noConversion"/>
  </si>
  <si>
    <r>
      <rPr>
        <sz val="12"/>
        <rFont val="標楷體"/>
        <family val="4"/>
        <charset val="136"/>
      </rPr>
      <t>豆魚肉蛋類</t>
    </r>
    <phoneticPr fontId="3" type="noConversion"/>
  </si>
  <si>
    <r>
      <rPr>
        <sz val="12"/>
        <rFont val="標楷體"/>
        <family val="4"/>
        <charset val="136"/>
      </rPr>
      <t>低脂乳品類</t>
    </r>
    <phoneticPr fontId="3" type="noConversion"/>
  </si>
  <si>
    <r>
      <rPr>
        <sz val="12"/>
        <rFont val="標楷體"/>
        <family val="4"/>
        <charset val="136"/>
      </rPr>
      <t>蔬菜類</t>
    </r>
    <phoneticPr fontId="3" type="noConversion"/>
  </si>
  <si>
    <r>
      <rPr>
        <sz val="12"/>
        <rFont val="標楷體"/>
        <family val="4"/>
        <charset val="136"/>
      </rPr>
      <t>水果類</t>
    </r>
    <phoneticPr fontId="3" type="noConversion"/>
  </si>
  <si>
    <r>
      <rPr>
        <sz val="7"/>
        <rFont val="標楷體"/>
        <family val="4"/>
        <charset val="136"/>
      </rPr>
      <t>果種子類油脂與堅</t>
    </r>
    <phoneticPr fontId="3" type="noConversion"/>
  </si>
  <si>
    <r>
      <rPr>
        <sz val="12"/>
        <rFont val="標楷體"/>
        <family val="4"/>
        <charset val="136"/>
      </rPr>
      <t>熱量</t>
    </r>
    <phoneticPr fontId="3" type="noConversion"/>
  </si>
  <si>
    <t>深綠色</t>
    <phoneticPr fontId="3" type="noConversion"/>
  </si>
  <si>
    <t>金針菇</t>
    <phoneticPr fontId="3" type="noConversion"/>
  </si>
  <si>
    <t>筍乾扣肉</t>
    <phoneticPr fontId="3" type="noConversion"/>
  </si>
  <si>
    <t>豬肉丁</t>
    <phoneticPr fontId="3" type="noConversion"/>
  </si>
  <si>
    <t>四色干絲</t>
    <phoneticPr fontId="3" type="noConversion"/>
  </si>
  <si>
    <t>海帶絲</t>
    <phoneticPr fontId="3" type="noConversion"/>
  </si>
  <si>
    <t>豆干絲</t>
    <phoneticPr fontId="3" type="noConversion"/>
  </si>
  <si>
    <t>芹菜</t>
    <phoneticPr fontId="3" type="noConversion"/>
  </si>
  <si>
    <t>味噌豆腐湯</t>
    <phoneticPr fontId="3" type="noConversion"/>
  </si>
  <si>
    <t>味噌</t>
    <phoneticPr fontId="3" type="noConversion"/>
  </si>
  <si>
    <t>芹菜含有降血壓的化學成分以及豐富的膳食纖維可促進腸道蠕動，預防便秘</t>
    <phoneticPr fontId="3" type="noConversion"/>
  </si>
  <si>
    <t>鮑菇高麗</t>
    <phoneticPr fontId="3" type="noConversion"/>
  </si>
  <si>
    <t>杏鮑菇</t>
    <phoneticPr fontId="3" type="noConversion"/>
  </si>
  <si>
    <t>雞蛋</t>
    <phoneticPr fontId="3" type="noConversion"/>
  </si>
  <si>
    <t>高麗菜所含的維生素K具有凝固血液的功效，維生素U可以促進胃的新陳代謝、促進胃的黏膜修復；膳食纖維可以促進排便。</t>
  </si>
  <si>
    <t>番茄中的茄紅素是一種抗氧化劑，有助於延緩老化；所含的類胡蘿蔔素、維生素C則可以增強血管功能，預防血管老化，與葉酸均有益於維持皮膚健康。</t>
  </si>
  <si>
    <t>玉米濃湯</t>
    <phoneticPr fontId="3" type="noConversion"/>
  </si>
  <si>
    <t>玉米醬</t>
    <phoneticPr fontId="3" type="noConversion"/>
  </si>
  <si>
    <t>鮮奶油</t>
    <phoneticPr fontId="3" type="noConversion"/>
  </si>
  <si>
    <t>海帶芽</t>
    <phoneticPr fontId="3" type="noConversion"/>
  </si>
  <si>
    <t>蘑菇醬</t>
    <phoneticPr fontId="3" type="noConversion"/>
  </si>
  <si>
    <t>番茄義大利麵</t>
    <phoneticPr fontId="3" type="noConversion"/>
  </si>
  <si>
    <t>番茄醬</t>
    <phoneticPr fontId="3" type="noConversion"/>
  </si>
  <si>
    <t>豬肉絲</t>
    <phoneticPr fontId="3" type="noConversion"/>
  </si>
  <si>
    <t>雙菇大骨湯</t>
    <phoneticPr fontId="3" type="noConversion"/>
  </si>
  <si>
    <t>冷凍玉米粒</t>
    <phoneticPr fontId="3" type="noConversion"/>
  </si>
  <si>
    <t>青蔥</t>
    <phoneticPr fontId="3" type="noConversion"/>
  </si>
  <si>
    <t>基隆市安樂國民小學</t>
    <phoneticPr fontId="3" type="noConversion"/>
  </si>
  <si>
    <t>杏鮑菇</t>
    <phoneticPr fontId="3" type="noConversion"/>
  </si>
  <si>
    <r>
      <t>小朋友要多吃飯才健康喔</t>
    </r>
    <r>
      <rPr>
        <b/>
        <sz val="11"/>
        <color indexed="8"/>
        <rFont val="新細明體"/>
        <family val="1"/>
        <charset val="136"/>
      </rPr>
      <t>！</t>
    </r>
    <phoneticPr fontId="3" type="noConversion"/>
  </si>
  <si>
    <r>
      <t>供應商營養師</t>
    </r>
    <r>
      <rPr>
        <b/>
        <sz val="12"/>
        <color indexed="8"/>
        <rFont val="新細明體"/>
        <family val="1"/>
        <charset val="136"/>
      </rPr>
      <t>：</t>
    </r>
    <r>
      <rPr>
        <b/>
        <sz val="12"/>
        <color indexed="8"/>
        <rFont val="標楷體"/>
        <family val="4"/>
        <charset val="136"/>
      </rPr>
      <t>陳怡樺</t>
    </r>
    <phoneticPr fontId="3" type="noConversion"/>
  </si>
  <si>
    <t>午餐執行秘書</t>
    <phoneticPr fontId="3" type="noConversion"/>
  </si>
  <si>
    <t>校長</t>
    <phoneticPr fontId="3" type="noConversion"/>
  </si>
  <si>
    <t>午餐執行秘書</t>
    <phoneticPr fontId="3" type="noConversion"/>
  </si>
  <si>
    <t>薑</t>
    <phoneticPr fontId="3" type="noConversion"/>
  </si>
  <si>
    <t>紅娘炒蛋</t>
    <phoneticPr fontId="3" type="noConversion"/>
  </si>
  <si>
    <t>雞蛋</t>
    <phoneticPr fontId="3" type="noConversion"/>
  </si>
  <si>
    <t>濕筍乾</t>
    <phoneticPr fontId="3" type="noConversion"/>
  </si>
  <si>
    <t>胡蘿蔔</t>
    <phoneticPr fontId="3" type="noConversion"/>
  </si>
  <si>
    <r>
      <t>3</t>
    </r>
    <r>
      <rPr>
        <sz val="12"/>
        <rFont val="標楷體"/>
        <family val="4"/>
        <charset val="136"/>
      </rPr>
      <t>箱</t>
    </r>
    <phoneticPr fontId="3" type="noConversion"/>
  </si>
  <si>
    <t>傳統豆腐</t>
    <phoneticPr fontId="3" type="noConversion"/>
  </si>
  <si>
    <r>
      <t>3</t>
    </r>
    <r>
      <rPr>
        <sz val="12"/>
        <color indexed="8"/>
        <rFont val="標楷體"/>
        <family val="4"/>
        <charset val="136"/>
      </rPr>
      <t>大</t>
    </r>
    <r>
      <rPr>
        <sz val="12"/>
        <color indexed="8"/>
        <rFont val="Book Antiqua"/>
        <family val="1"/>
      </rPr>
      <t>3</t>
    </r>
    <r>
      <rPr>
        <sz val="12"/>
        <color indexed="8"/>
        <rFont val="標楷體"/>
        <family val="4"/>
        <charset val="136"/>
      </rPr>
      <t>小</t>
    </r>
    <phoneticPr fontId="3" type="noConversion"/>
  </si>
  <si>
    <t>水果</t>
    <phoneticPr fontId="3" type="noConversion"/>
  </si>
  <si>
    <r>
      <t>632</t>
    </r>
    <r>
      <rPr>
        <sz val="12"/>
        <color indexed="8"/>
        <rFont val="細明體"/>
        <family val="3"/>
        <charset val="136"/>
      </rPr>
      <t>個</t>
    </r>
    <phoneticPr fontId="3" type="noConversion"/>
  </si>
  <si>
    <t>炒時蔬</t>
    <phoneticPr fontId="3" type="noConversion"/>
  </si>
  <si>
    <t>時蔬</t>
    <phoneticPr fontId="3" type="noConversion"/>
  </si>
  <si>
    <t>大蒜(片)</t>
    <phoneticPr fontId="3" type="noConversion"/>
  </si>
  <si>
    <t>不用送</t>
    <phoneticPr fontId="3" type="noConversion"/>
  </si>
  <si>
    <r>
      <t>1</t>
    </r>
    <r>
      <rPr>
        <sz val="12"/>
        <rFont val="標楷體"/>
        <family val="4"/>
        <charset val="136"/>
      </rPr>
      <t>桶</t>
    </r>
    <phoneticPr fontId="3" type="noConversion"/>
  </si>
  <si>
    <r>
      <t>2</t>
    </r>
    <r>
      <rPr>
        <sz val="12"/>
        <rFont val="標楷體"/>
        <family val="4"/>
        <charset val="136"/>
      </rPr>
      <t>桶</t>
    </r>
    <phoneticPr fontId="3" type="noConversion"/>
  </si>
  <si>
    <t>白洋葱</t>
    <phoneticPr fontId="3" type="noConversion"/>
  </si>
  <si>
    <t>大番茄</t>
    <phoneticPr fontId="3" type="noConversion"/>
  </si>
  <si>
    <r>
      <t>4</t>
    </r>
    <r>
      <rPr>
        <sz val="12"/>
        <rFont val="標楷體"/>
        <family val="4"/>
        <charset val="136"/>
      </rPr>
      <t>罐</t>
    </r>
    <phoneticPr fontId="3" type="noConversion"/>
  </si>
  <si>
    <r>
      <t>4</t>
    </r>
    <r>
      <rPr>
        <sz val="12"/>
        <rFont val="標楷體"/>
        <family val="4"/>
        <charset val="136"/>
      </rPr>
      <t>桶</t>
    </r>
    <phoneticPr fontId="3" type="noConversion"/>
  </si>
  <si>
    <t>豬絞肉</t>
    <phoneticPr fontId="3" type="noConversion"/>
  </si>
  <si>
    <t>五穀飯</t>
    <phoneticPr fontId="3" type="noConversion"/>
  </si>
  <si>
    <t>地瓜飯</t>
    <phoneticPr fontId="3" type="noConversion"/>
  </si>
  <si>
    <r>
      <rPr>
        <sz val="12"/>
        <rFont val="標楷體"/>
        <family val="4"/>
        <charset val="136"/>
      </rPr>
      <t>五穀米</t>
    </r>
    <r>
      <rPr>
        <sz val="12"/>
        <rFont val="Book Antiqua"/>
        <family val="1"/>
      </rPr>
      <t>3.3K</t>
    </r>
    <phoneticPr fontId="3" type="noConversion"/>
  </si>
  <si>
    <r>
      <rPr>
        <sz val="12"/>
        <rFont val="標楷體"/>
        <family val="4"/>
        <charset val="136"/>
      </rPr>
      <t>地瓜</t>
    </r>
    <r>
      <rPr>
        <sz val="12"/>
        <rFont val="Book Antiqua"/>
        <family val="1"/>
      </rPr>
      <t>7.2k</t>
    </r>
    <phoneticPr fontId="3" type="noConversion"/>
  </si>
  <si>
    <t>甘藍</t>
    <phoneticPr fontId="3" type="noConversion"/>
  </si>
  <si>
    <t>貢丸</t>
    <phoneticPr fontId="3" type="noConversion"/>
  </si>
  <si>
    <t>蘿蔔丸片湯</t>
    <phoneticPr fontId="3" type="noConversion"/>
  </si>
  <si>
    <t>廚房過機器切</t>
    <phoneticPr fontId="3" type="noConversion"/>
  </si>
  <si>
    <t>肉絲炒洋蔥</t>
    <phoneticPr fontId="3" type="noConversion"/>
  </si>
  <si>
    <r>
      <t>109</t>
    </r>
    <r>
      <rPr>
        <b/>
        <sz val="12"/>
        <rFont val="標楷體"/>
        <family val="4"/>
        <charset val="136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  <charset val="136"/>
      </rPr>
      <t>學期第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  <charset val="136"/>
      </rPr>
      <t>週</t>
    </r>
    <phoneticPr fontId="3" type="noConversion"/>
  </si>
  <si>
    <r>
      <rPr>
        <sz val="12"/>
        <rFont val="標楷體"/>
        <family val="4"/>
        <charset val="136"/>
      </rPr>
      <t>筆尖麵</t>
    </r>
    <r>
      <rPr>
        <sz val="12"/>
        <color rgb="FFFF0000"/>
        <rFont val="Book Antiqua"/>
        <family val="1"/>
      </rPr>
      <t>70</t>
    </r>
    <r>
      <rPr>
        <sz val="12"/>
        <rFont val="標楷體"/>
        <family val="4"/>
        <charset val="136"/>
      </rPr>
      <t>包</t>
    </r>
    <phoneticPr fontId="3" type="noConversion"/>
  </si>
  <si>
    <t>蠔油雞</t>
    <phoneticPr fontId="3" type="noConversion"/>
  </si>
  <si>
    <t>土雞丁</t>
    <phoneticPr fontId="3" type="noConversion"/>
  </si>
  <si>
    <t>青蔥</t>
    <phoneticPr fontId="3" type="noConversion"/>
  </si>
  <si>
    <t>蠔油</t>
    <phoneticPr fontId="3" type="noConversion"/>
  </si>
  <si>
    <r>
      <t>1</t>
    </r>
    <r>
      <rPr>
        <sz val="12"/>
        <color rgb="FFFF0000"/>
        <rFont val="標楷體"/>
        <family val="4"/>
        <charset val="136"/>
      </rPr>
      <t>桶</t>
    </r>
    <phoneticPr fontId="3" type="noConversion"/>
  </si>
  <si>
    <t>芹菜</t>
    <phoneticPr fontId="3" type="noConversion"/>
  </si>
  <si>
    <t>鴻喜菇</t>
    <phoneticPr fontId="3" type="noConversion"/>
  </si>
  <si>
    <t>龍骨</t>
    <phoneticPr fontId="3" type="noConversion"/>
  </si>
  <si>
    <t>碎培根</t>
    <phoneticPr fontId="3" type="noConversion"/>
  </si>
  <si>
    <r>
      <rPr>
        <sz val="12"/>
        <rFont val="標楷體"/>
        <family val="4"/>
        <charset val="136"/>
      </rPr>
      <t>鮮奶</t>
    </r>
    <r>
      <rPr>
        <sz val="12"/>
        <rFont val="Book Antiqua"/>
        <family val="1"/>
      </rPr>
      <t>421</t>
    </r>
    <r>
      <rPr>
        <sz val="12"/>
        <rFont val="標楷體"/>
        <family val="4"/>
        <charset val="136"/>
      </rPr>
      <t>份</t>
    </r>
    <r>
      <rPr>
        <sz val="12"/>
        <rFont val="Book Antiqua"/>
        <family val="1"/>
      </rPr>
      <t>.</t>
    </r>
    <r>
      <rPr>
        <sz val="12"/>
        <rFont val="標楷體"/>
        <family val="4"/>
        <charset val="136"/>
      </rPr>
      <t>豆漿</t>
    </r>
    <r>
      <rPr>
        <sz val="12"/>
        <rFont val="Book Antiqua"/>
        <family val="1"/>
      </rPr>
      <t>37</t>
    </r>
    <r>
      <rPr>
        <sz val="12"/>
        <rFont val="標楷體"/>
        <family val="4"/>
        <charset val="136"/>
      </rPr>
      <t>份</t>
    </r>
    <phoneticPr fontId="3" type="noConversion"/>
  </si>
  <si>
    <t>衛生福利部 國民健康署「每日飲食指南」豬肉產地：台灣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</si>
</sst>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.0_)"/>
    <numFmt numFmtId="177" formatCode="m&quot;月&quot;d&quot;日&quot;"/>
    <numFmt numFmtId="178" formatCode="0.0_ "/>
    <numFmt numFmtId="179" formatCode="0.00_);[Red]\(0.00\)"/>
    <numFmt numFmtId="180" formatCode="#,##0_ "/>
  </numFmts>
  <fonts count="43"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b/>
      <sz val="11"/>
      <name val="標楷體"/>
      <family val="4"/>
      <charset val="136"/>
    </font>
    <font>
      <sz val="7"/>
      <name val="標楷體"/>
      <family val="4"/>
      <charset val="136"/>
    </font>
    <font>
      <sz val="11"/>
      <color indexed="16"/>
      <name val="標楷體"/>
      <family val="4"/>
      <charset val="136"/>
    </font>
    <font>
      <sz val="10"/>
      <name val="標楷體"/>
      <family val="4"/>
      <charset val="136"/>
    </font>
    <font>
      <sz val="10"/>
      <color indexed="16"/>
      <name val="標楷體"/>
      <family val="4"/>
      <charset val="136"/>
    </font>
    <font>
      <sz val="12"/>
      <name val="Arial"/>
      <family val="2"/>
    </font>
    <font>
      <sz val="12"/>
      <name val="Book Antiqua"/>
      <family val="1"/>
    </font>
    <font>
      <sz val="7"/>
      <name val="Book Antiqua"/>
      <family val="1"/>
    </font>
    <font>
      <sz val="12"/>
      <color indexed="8"/>
      <name val="Book Antiqua"/>
      <family val="1"/>
    </font>
    <font>
      <sz val="10"/>
      <color rgb="FF000000"/>
      <name val="Arial"/>
      <family val="2"/>
    </font>
    <font>
      <sz val="10"/>
      <name val="Arial"/>
      <family val="2"/>
    </font>
    <font>
      <sz val="12"/>
      <color indexed="8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1"/>
      <color indexed="8"/>
      <name val="新細明體"/>
      <family val="1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2"/>
      <name val="新細明體"/>
      <family val="1"/>
      <charset val="136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Book Antiqua"/>
      <family val="1"/>
    </font>
    <font>
      <b/>
      <sz val="12"/>
      <name val="標楷體"/>
      <family val="4"/>
      <charset val="136"/>
    </font>
    <font>
      <b/>
      <sz val="12"/>
      <name val="Book Antiqua"/>
      <family val="1"/>
    </font>
    <font>
      <sz val="12"/>
      <name val="Book Antiqua"/>
      <family val="4"/>
      <charset val="136"/>
    </font>
    <font>
      <sz val="12"/>
      <color rgb="FFFF0000"/>
      <name val="標楷體"/>
      <family val="4"/>
      <charset val="136"/>
    </font>
    <font>
      <b/>
      <sz val="22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176" fontId="2" fillId="0" borderId="12" xfId="0" applyNumberFormat="1" applyFont="1" applyBorder="1" applyAlignment="1" applyProtection="1">
      <alignment vertical="center"/>
      <protection hidden="1"/>
    </xf>
    <xf numFmtId="176" fontId="2" fillId="0" borderId="11" xfId="0" applyNumberFormat="1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176" fontId="2" fillId="0" borderId="22" xfId="0" applyNumberFormat="1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vertical="center"/>
      <protection hidden="1"/>
    </xf>
    <xf numFmtId="10" fontId="2" fillId="0" borderId="22" xfId="0" applyNumberFormat="1" applyFont="1" applyBorder="1" applyAlignment="1" applyProtection="1">
      <alignment vertical="center"/>
      <protection hidden="1"/>
    </xf>
    <xf numFmtId="179" fontId="7" fillId="3" borderId="30" xfId="0" applyNumberFormat="1" applyFont="1" applyFill="1" applyBorder="1" applyAlignment="1" applyProtection="1">
      <alignment vertical="center"/>
      <protection locked="0"/>
    </xf>
    <xf numFmtId="179" fontId="8" fillId="0" borderId="31" xfId="0" applyNumberFormat="1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vertical="center"/>
      <protection hidden="1"/>
    </xf>
    <xf numFmtId="176" fontId="2" fillId="0" borderId="33" xfId="0" applyNumberFormat="1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5" fillId="0" borderId="47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shrinkToFit="1"/>
    </xf>
    <xf numFmtId="0" fontId="10" fillId="0" borderId="43" xfId="0" applyFont="1" applyBorder="1" applyAlignment="1">
      <alignment shrinkToFit="1"/>
    </xf>
    <xf numFmtId="180" fontId="11" fillId="0" borderId="2" xfId="0" applyNumberFormat="1" applyFont="1" applyBorder="1" applyAlignment="1">
      <alignment horizontal="center" vertical="center" shrinkToFit="1"/>
    </xf>
    <xf numFmtId="180" fontId="11" fillId="0" borderId="6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180" fontId="11" fillId="0" borderId="8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44" xfId="0" applyFont="1" applyBorder="1" applyAlignment="1">
      <alignment shrinkToFit="1"/>
    </xf>
    <xf numFmtId="0" fontId="10" fillId="0" borderId="45" xfId="0" applyFont="1" applyBorder="1" applyAlignment="1">
      <alignment shrinkToFit="1"/>
    </xf>
    <xf numFmtId="0" fontId="18" fillId="0" borderId="43" xfId="0" applyFont="1" applyBorder="1" applyAlignment="1">
      <alignment horizontal="right" vertical="center" shrinkToFit="1"/>
    </xf>
    <xf numFmtId="0" fontId="18" fillId="0" borderId="4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right" vertical="center" shrinkToFit="1"/>
    </xf>
    <xf numFmtId="0" fontId="18" fillId="0" borderId="41" xfId="0" applyFont="1" applyBorder="1" applyAlignment="1">
      <alignment horizontal="right" vertical="center" shrinkToFit="1"/>
    </xf>
    <xf numFmtId="0" fontId="18" fillId="0" borderId="45" xfId="0" applyFont="1" applyBorder="1" applyAlignment="1">
      <alignment horizontal="right" vertical="center" shrinkToFit="1"/>
    </xf>
    <xf numFmtId="0" fontId="18" fillId="0" borderId="42" xfId="0" applyFont="1" applyBorder="1" applyAlignment="1">
      <alignment horizontal="right" vertical="center" shrinkToFit="1"/>
    </xf>
    <xf numFmtId="0" fontId="11" fillId="0" borderId="41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2" fillId="4" borderId="43" xfId="0" applyFont="1" applyFill="1" applyBorder="1" applyAlignment="1">
      <alignment horizontal="center" vertical="center" shrinkToFit="1"/>
    </xf>
    <xf numFmtId="0" fontId="12" fillId="4" borderId="44" xfId="0" applyFont="1" applyFill="1" applyBorder="1" applyAlignment="1">
      <alignment horizontal="center" vertical="center" shrinkToFit="1"/>
    </xf>
    <xf numFmtId="0" fontId="12" fillId="4" borderId="45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180" fontId="11" fillId="4" borderId="44" xfId="0" applyNumberFormat="1" applyFont="1" applyFill="1" applyBorder="1" applyAlignment="1">
      <alignment horizontal="center" vertical="center" shrinkToFit="1"/>
    </xf>
    <xf numFmtId="180" fontId="11" fillId="4" borderId="45" xfId="0" applyNumberFormat="1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180" fontId="11" fillId="4" borderId="43" xfId="0" applyNumberFormat="1" applyFont="1" applyFill="1" applyBorder="1" applyAlignment="1">
      <alignment horizontal="center" vertical="center" shrinkToFit="1"/>
    </xf>
    <xf numFmtId="0" fontId="18" fillId="4" borderId="43" xfId="0" applyFont="1" applyFill="1" applyBorder="1" applyAlignment="1">
      <alignment horizontal="center" vertical="center" shrinkToFit="1"/>
    </xf>
    <xf numFmtId="0" fontId="18" fillId="4" borderId="44" xfId="0" applyFont="1" applyFill="1" applyBorder="1" applyAlignment="1">
      <alignment horizontal="center" vertical="center" shrinkToFit="1"/>
    </xf>
    <xf numFmtId="0" fontId="18" fillId="4" borderId="45" xfId="0" applyFont="1" applyFill="1" applyBorder="1" applyAlignment="1">
      <alignment horizontal="center" vertical="center" shrinkToFit="1"/>
    </xf>
    <xf numFmtId="180" fontId="11" fillId="4" borderId="2" xfId="0" applyNumberFormat="1" applyFont="1" applyFill="1" applyBorder="1" applyAlignment="1">
      <alignment horizontal="center" vertical="center" shrinkToFit="1"/>
    </xf>
    <xf numFmtId="180" fontId="11" fillId="4" borderId="6" xfId="0" applyNumberFormat="1" applyFont="1" applyFill="1" applyBorder="1" applyAlignment="1">
      <alignment horizontal="center" vertical="center" shrinkToFit="1"/>
    </xf>
    <xf numFmtId="180" fontId="11" fillId="4" borderId="8" xfId="0" applyNumberFormat="1" applyFont="1" applyFill="1" applyBorder="1" applyAlignment="1">
      <alignment horizontal="center" vertical="center" shrinkToFit="1"/>
    </xf>
    <xf numFmtId="0" fontId="11" fillId="4" borderId="43" xfId="0" applyFont="1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11" fillId="4" borderId="45" xfId="0" applyFont="1" applyFill="1" applyBorder="1" applyAlignment="1">
      <alignment horizontal="center" vertical="center" shrinkToFit="1"/>
    </xf>
    <xf numFmtId="0" fontId="18" fillId="4" borderId="43" xfId="0" applyFont="1" applyFill="1" applyBorder="1" applyAlignment="1">
      <alignment horizontal="left" vertical="center" shrinkToFit="1"/>
    </xf>
    <xf numFmtId="0" fontId="18" fillId="4" borderId="44" xfId="0" applyFont="1" applyFill="1" applyBorder="1" applyAlignment="1">
      <alignment horizontal="left" vertical="center" shrinkToFit="1"/>
    </xf>
    <xf numFmtId="0" fontId="18" fillId="4" borderId="45" xfId="0" applyFont="1" applyFill="1" applyBorder="1" applyAlignment="1">
      <alignment horizontal="left" vertical="center" shrinkToFit="1"/>
    </xf>
    <xf numFmtId="0" fontId="18" fillId="4" borderId="2" xfId="0" applyFont="1" applyFill="1" applyBorder="1" applyAlignment="1">
      <alignment horizontal="center" vertical="center"/>
    </xf>
    <xf numFmtId="180" fontId="11" fillId="4" borderId="40" xfId="0" applyNumberFormat="1" applyFont="1" applyFill="1" applyBorder="1" applyAlignment="1">
      <alignment horizontal="center" vertical="center" shrinkToFit="1"/>
    </xf>
    <xf numFmtId="180" fontId="11" fillId="4" borderId="41" xfId="0" applyNumberFormat="1" applyFont="1" applyFill="1" applyBorder="1" applyAlignment="1">
      <alignment horizontal="center" vertical="center" shrinkToFit="1"/>
    </xf>
    <xf numFmtId="180" fontId="11" fillId="4" borderId="42" xfId="0" applyNumberFormat="1" applyFont="1" applyFill="1" applyBorder="1" applyAlignment="1">
      <alignment horizontal="center" vertical="center" shrinkToFit="1"/>
    </xf>
    <xf numFmtId="0" fontId="18" fillId="4" borderId="6" xfId="0" applyFont="1" applyFill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right" vertical="center" shrinkToFit="1"/>
    </xf>
    <xf numFmtId="0" fontId="10" fillId="4" borderId="8" xfId="0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wrapText="1" shrinkToFit="1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5" borderId="6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6" xfId="0" applyFont="1" applyFill="1" applyBorder="1" applyAlignment="1">
      <alignment horizontal="center" vertical="center" shrinkToFit="1"/>
    </xf>
    <xf numFmtId="0" fontId="23" fillId="5" borderId="8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8" fillId="5" borderId="0" xfId="0" applyFont="1" applyFill="1" applyBorder="1" applyAlignment="1">
      <alignment horizontal="center" vertical="center" shrinkToFit="1"/>
    </xf>
    <xf numFmtId="0" fontId="21" fillId="5" borderId="0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1" fillId="5" borderId="2" xfId="0" applyFont="1" applyFill="1" applyBorder="1" applyAlignment="1">
      <alignment horizontal="center" vertical="center" shrinkToFit="1"/>
    </xf>
    <xf numFmtId="0" fontId="21" fillId="5" borderId="8" xfId="0" applyFont="1" applyFill="1" applyBorder="1" applyAlignment="1">
      <alignment horizontal="center" vertical="center" shrinkToFit="1"/>
    </xf>
    <xf numFmtId="0" fontId="24" fillId="0" borderId="0" xfId="0" applyFont="1"/>
    <xf numFmtId="0" fontId="25" fillId="0" borderId="0" xfId="0" applyFont="1"/>
    <xf numFmtId="0" fontId="20" fillId="0" borderId="0" xfId="0" applyFont="1"/>
    <xf numFmtId="0" fontId="11" fillId="0" borderId="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21" fillId="5" borderId="44" xfId="0" applyFont="1" applyFill="1" applyBorder="1" applyAlignment="1">
      <alignment horizontal="center" vertical="center" shrinkToFit="1"/>
    </xf>
    <xf numFmtId="0" fontId="21" fillId="5" borderId="43" xfId="0" applyFont="1" applyFill="1" applyBorder="1" applyAlignment="1">
      <alignment horizontal="left" vertical="center" shrinkToFit="1"/>
    </xf>
    <xf numFmtId="0" fontId="21" fillId="5" borderId="44" xfId="0" applyFont="1" applyFill="1" applyBorder="1" applyAlignment="1">
      <alignment horizontal="left" vertical="center" shrinkToFit="1"/>
    </xf>
    <xf numFmtId="0" fontId="21" fillId="5" borderId="45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5" borderId="0" xfId="0" applyFill="1" applyAlignment="1">
      <alignment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10" fillId="5" borderId="0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10" fillId="5" borderId="46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left" vertical="center" shrinkToFit="1"/>
    </xf>
    <xf numFmtId="0" fontId="10" fillId="5" borderId="6" xfId="0" applyFont="1" applyFill="1" applyBorder="1" applyAlignment="1">
      <alignment horizontal="left" vertical="center" shrinkToFit="1"/>
    </xf>
    <xf numFmtId="0" fontId="10" fillId="5" borderId="8" xfId="0" applyFont="1" applyFill="1" applyBorder="1" applyAlignment="1">
      <alignment horizontal="left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27" fillId="5" borderId="2" xfId="0" applyFont="1" applyFill="1" applyBorder="1" applyAlignment="1">
      <alignment horizontal="center" vertical="center" shrinkToFit="1"/>
    </xf>
    <xf numFmtId="0" fontId="27" fillId="5" borderId="6" xfId="0" applyFont="1" applyFill="1" applyBorder="1" applyAlignment="1">
      <alignment horizontal="center" vertical="center" shrinkToFit="1"/>
    </xf>
    <xf numFmtId="0" fontId="34" fillId="5" borderId="0" xfId="0" applyFont="1" applyFill="1" applyAlignment="1">
      <alignment horizontal="center" vertical="center" shrinkToFit="1"/>
    </xf>
    <xf numFmtId="0" fontId="37" fillId="5" borderId="6" xfId="0" applyFont="1" applyFill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5" borderId="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7" fillId="5" borderId="8" xfId="0" applyFont="1" applyFill="1" applyBorder="1" applyAlignment="1">
      <alignment horizontal="left" vertical="center" shrinkToFit="1"/>
    </xf>
    <xf numFmtId="0" fontId="37" fillId="0" borderId="2" xfId="0" applyFont="1" applyBorder="1" applyAlignment="1">
      <alignment horizontal="center" vertical="center" shrinkToFit="1"/>
    </xf>
    <xf numFmtId="0" fontId="37" fillId="5" borderId="8" xfId="0" applyFont="1" applyFill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 shrinkToFit="1"/>
    </xf>
    <xf numFmtId="0" fontId="41" fillId="0" borderId="8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41" fillId="0" borderId="46" xfId="0" applyFont="1" applyBorder="1" applyAlignment="1">
      <alignment horizontal="center" vertical="center" shrinkToFit="1"/>
    </xf>
    <xf numFmtId="0" fontId="41" fillId="5" borderId="2" xfId="0" applyFont="1" applyFill="1" applyBorder="1" applyAlignment="1">
      <alignment horizontal="center" vertical="center" shrinkToFit="1"/>
    </xf>
    <xf numFmtId="0" fontId="41" fillId="5" borderId="8" xfId="0" applyFont="1" applyFill="1" applyBorder="1" applyAlignment="1">
      <alignment horizontal="center" vertical="center" shrinkToFit="1"/>
    </xf>
    <xf numFmtId="0" fontId="28" fillId="5" borderId="46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4" fillId="5" borderId="0" xfId="0" applyFont="1" applyFill="1" applyAlignment="1">
      <alignment horizontal="left" vertical="center" shrinkToFit="1"/>
    </xf>
    <xf numFmtId="0" fontId="35" fillId="5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6" fillId="5" borderId="0" xfId="0" applyFont="1" applyFill="1" applyAlignment="1">
      <alignment vertical="center" shrinkToFit="1"/>
    </xf>
    <xf numFmtId="0" fontId="21" fillId="0" borderId="2" xfId="0" applyFont="1" applyBorder="1" applyAlignment="1">
      <alignment horizontal="center" vertical="center" textRotation="255" shrinkToFit="1"/>
    </xf>
    <xf numFmtId="0" fontId="21" fillId="0" borderId="6" xfId="0" applyFont="1" applyBorder="1" applyAlignment="1">
      <alignment horizontal="center" vertical="center" textRotation="255" shrinkToFit="1"/>
    </xf>
    <xf numFmtId="0" fontId="21" fillId="0" borderId="8" xfId="0" applyFont="1" applyBorder="1" applyAlignment="1">
      <alignment horizontal="center" vertical="center" textRotation="255" shrinkToFit="1"/>
    </xf>
    <xf numFmtId="0" fontId="30" fillId="5" borderId="0" xfId="0" applyFont="1" applyFill="1" applyAlignment="1">
      <alignment horizontal="left" vertical="center" shrinkToFit="1"/>
    </xf>
    <xf numFmtId="0" fontId="33" fillId="0" borderId="0" xfId="0" applyFont="1" applyAlignment="1">
      <alignment vertical="center" shrinkToFit="1"/>
    </xf>
    <xf numFmtId="0" fontId="10" fillId="5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178" fontId="21" fillId="0" borderId="2" xfId="0" applyNumberFormat="1" applyFont="1" applyBorder="1" applyAlignment="1">
      <alignment horizontal="center" vertical="center" shrinkToFit="1"/>
    </xf>
    <xf numFmtId="178" fontId="21" fillId="0" borderId="6" xfId="0" applyNumberFormat="1" applyFont="1" applyBorder="1" applyAlignment="1">
      <alignment horizontal="center" vertical="center" shrinkToFit="1"/>
    </xf>
    <xf numFmtId="178" fontId="21" fillId="0" borderId="8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 shrinkToFit="1"/>
    </xf>
    <xf numFmtId="0" fontId="15" fillId="0" borderId="47" xfId="0" applyFont="1" applyBorder="1" applyAlignment="1">
      <alignment horizontal="right" vertical="center" shrinkToFit="1"/>
    </xf>
    <xf numFmtId="0" fontId="39" fillId="0" borderId="47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textRotation="255" shrinkToFit="1"/>
    </xf>
    <xf numFmtId="0" fontId="11" fillId="0" borderId="30" xfId="0" applyFont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textRotation="255" shrinkToFit="1"/>
    </xf>
    <xf numFmtId="0" fontId="11" fillId="4" borderId="6" xfId="0" applyFont="1" applyFill="1" applyBorder="1" applyAlignment="1">
      <alignment horizontal="center" vertical="center" textRotation="255" shrinkToFit="1"/>
    </xf>
    <xf numFmtId="0" fontId="11" fillId="4" borderId="8" xfId="0" applyFont="1" applyFill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8" xfId="0" applyFont="1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textRotation="255"/>
    </xf>
    <xf numFmtId="0" fontId="10" fillId="5" borderId="6" xfId="0" applyFont="1" applyFill="1" applyBorder="1" applyAlignment="1">
      <alignment horizontal="center" vertical="center" textRotation="255"/>
    </xf>
    <xf numFmtId="0" fontId="10" fillId="5" borderId="8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178" fontId="21" fillId="5" borderId="2" xfId="0" applyNumberFormat="1" applyFont="1" applyFill="1" applyBorder="1" applyAlignment="1">
      <alignment horizontal="center" vertical="center" shrinkToFit="1"/>
    </xf>
    <xf numFmtId="178" fontId="21" fillId="5" borderId="6" xfId="0" applyNumberFormat="1" applyFont="1" applyFill="1" applyBorder="1" applyAlignment="1">
      <alignment horizontal="center" vertical="center" shrinkToFit="1"/>
    </xf>
    <xf numFmtId="178" fontId="21" fillId="5" borderId="8" xfId="0" applyNumberFormat="1" applyFont="1" applyFill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177" fontId="21" fillId="0" borderId="2" xfId="0" applyNumberFormat="1" applyFont="1" applyBorder="1" applyAlignment="1">
      <alignment horizontal="center" vertical="center" textRotation="255"/>
    </xf>
    <xf numFmtId="177" fontId="21" fillId="0" borderId="6" xfId="0" applyNumberFormat="1" applyFont="1" applyBorder="1" applyAlignment="1">
      <alignment horizontal="center" vertical="center" textRotation="255"/>
    </xf>
    <xf numFmtId="177" fontId="21" fillId="0" borderId="8" xfId="0" applyNumberFormat="1" applyFont="1" applyBorder="1" applyAlignment="1">
      <alignment horizontal="center" vertical="center" textRotation="255"/>
    </xf>
    <xf numFmtId="0" fontId="14" fillId="0" borderId="35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 textRotation="255"/>
    </xf>
    <xf numFmtId="0" fontId="19" fillId="0" borderId="35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8" xfId="0" applyFont="1" applyBorder="1" applyAlignment="1">
      <alignment horizontal="center" vertical="center" textRotation="255" shrinkToFit="1"/>
    </xf>
    <xf numFmtId="0" fontId="10" fillId="0" borderId="30" xfId="0" applyFont="1" applyBorder="1" applyAlignment="1">
      <alignment horizontal="center" vertical="center" textRotation="255" shrinkToFit="1"/>
    </xf>
    <xf numFmtId="0" fontId="21" fillId="0" borderId="30" xfId="0" applyFont="1" applyBorder="1" applyAlignment="1">
      <alignment horizontal="center" vertical="center" textRotation="255" shrinkToFit="1"/>
    </xf>
    <xf numFmtId="0" fontId="22" fillId="0" borderId="30" xfId="0" applyFont="1" applyBorder="1" applyAlignment="1">
      <alignment horizontal="center" vertical="center" textRotation="255" wrapText="1" shrinkToFit="1"/>
    </xf>
    <xf numFmtId="0" fontId="40" fillId="5" borderId="2" xfId="0" applyFont="1" applyFill="1" applyBorder="1" applyAlignment="1">
      <alignment horizontal="center" vertical="center" textRotation="255" shrinkToFit="1"/>
    </xf>
    <xf numFmtId="0" fontId="21" fillId="5" borderId="6" xfId="0" applyFont="1" applyFill="1" applyBorder="1" applyAlignment="1">
      <alignment horizontal="center" vertical="center" textRotation="255" shrinkToFit="1"/>
    </xf>
    <xf numFmtId="0" fontId="40" fillId="5" borderId="2" xfId="0" applyFont="1" applyFill="1" applyBorder="1" applyAlignment="1">
      <alignment horizontal="center" vertical="center" textRotation="255"/>
    </xf>
    <xf numFmtId="0" fontId="21" fillId="5" borderId="6" xfId="0" applyFont="1" applyFill="1" applyBorder="1" applyAlignment="1">
      <alignment horizontal="center" vertical="center" textRotation="255"/>
    </xf>
    <xf numFmtId="0" fontId="13" fillId="0" borderId="43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9" fillId="5" borderId="35" xfId="0" applyFont="1" applyFill="1" applyBorder="1" applyAlignment="1">
      <alignment horizontal="center" vertical="center" shrinkToFit="1"/>
    </xf>
    <xf numFmtId="0" fontId="19" fillId="5" borderId="48" xfId="0" applyFont="1" applyFill="1" applyBorder="1" applyAlignment="1">
      <alignment horizontal="center" vertical="center" shrinkToFit="1"/>
    </xf>
    <xf numFmtId="0" fontId="19" fillId="5" borderId="46" xfId="0" applyFont="1" applyFill="1" applyBorder="1" applyAlignment="1">
      <alignment horizontal="center" vertical="center" shrinkToFit="1"/>
    </xf>
    <xf numFmtId="0" fontId="19" fillId="5" borderId="36" xfId="0" applyFont="1" applyFill="1" applyBorder="1" applyAlignment="1">
      <alignment horizontal="center" vertical="center" shrinkToFit="1"/>
    </xf>
    <xf numFmtId="0" fontId="42" fillId="0" borderId="43" xfId="0" applyFont="1" applyBorder="1" applyAlignment="1">
      <alignment horizontal="center" vertical="center" shrinkToFit="1"/>
    </xf>
    <xf numFmtId="0" fontId="42" fillId="0" borderId="46" xfId="0" applyFont="1" applyBorder="1" applyAlignment="1">
      <alignment horizontal="center" vertical="center" shrinkToFit="1"/>
    </xf>
    <xf numFmtId="0" fontId="42" fillId="0" borderId="40" xfId="0" applyFont="1" applyBorder="1" applyAlignment="1">
      <alignment horizontal="center" vertical="center" shrinkToFit="1"/>
    </xf>
    <xf numFmtId="0" fontId="42" fillId="0" borderId="44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41" xfId="0" applyFont="1" applyBorder="1" applyAlignment="1">
      <alignment horizontal="center" vertical="center" shrinkToFit="1"/>
    </xf>
    <xf numFmtId="0" fontId="42" fillId="0" borderId="45" xfId="0" applyFont="1" applyBorder="1" applyAlignment="1">
      <alignment horizontal="center" vertical="center" shrinkToFit="1"/>
    </xf>
    <xf numFmtId="0" fontId="42" fillId="0" borderId="47" xfId="0" applyFont="1" applyBorder="1" applyAlignment="1">
      <alignment horizontal="center" vertical="center" shrinkToFit="1"/>
    </xf>
    <xf numFmtId="0" fontId="42" fillId="0" borderId="42" xfId="0" applyFont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784860</xdr:colOff>
      <xdr:row>77</xdr:row>
      <xdr:rowOff>76200</xdr:rowOff>
    </xdr:from>
    <xdr:to>
      <xdr:col>6</xdr:col>
      <xdr:colOff>129540</xdr:colOff>
      <xdr:row>77</xdr:row>
      <xdr:rowOff>213360</xdr:rowOff>
    </xdr:to>
    <xdr:pic>
      <xdr:nvPicPr>
        <xdr:cNvPr id="4" name="圖片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60320" y="12656820"/>
          <a:ext cx="5867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8"/>
  <sheetViews>
    <sheetView tabSelected="1" zoomScale="110" zoomScaleNormal="110" workbookViewId="0">
      <selection activeCell="C1" sqref="B1:AE78"/>
    </sheetView>
  </sheetViews>
  <sheetFormatPr defaultColWidth="9" defaultRowHeight="15.75"/>
  <cols>
    <col min="1" max="1" width="14.875" style="48" customWidth="1"/>
    <col min="2" max="4" width="3.625" style="48" customWidth="1"/>
    <col min="5" max="5" width="11.625" style="48" customWidth="1"/>
    <col min="6" max="6" width="6.5" style="48" customWidth="1"/>
    <col min="7" max="7" width="5.625" style="48" customWidth="1"/>
    <col min="8" max="8" width="6.25" style="48" customWidth="1"/>
    <col min="9" max="9" width="3.625" style="48" customWidth="1"/>
    <col min="10" max="15" width="3.125" style="48" hidden="1" customWidth="1"/>
    <col min="16" max="16" width="4" style="119" customWidth="1"/>
    <col min="17" max="17" width="3.625" style="119" customWidth="1"/>
    <col min="18" max="18" width="4" style="119" customWidth="1"/>
    <col min="19" max="19" width="3.875" style="48" customWidth="1"/>
    <col min="20" max="20" width="4.5" style="48" customWidth="1"/>
    <col min="21" max="27" width="3.875" style="48" customWidth="1"/>
    <col min="28" max="28" width="4.5" style="48" customWidth="1"/>
    <col min="29" max="31" width="3.875" style="48" customWidth="1"/>
    <col min="32" max="32" width="2.5" style="48" customWidth="1"/>
    <col min="33" max="16384" width="9" style="48"/>
  </cols>
  <sheetData>
    <row r="1" spans="1:36">
      <c r="V1" s="231" t="s">
        <v>66</v>
      </c>
      <c r="W1" s="231"/>
      <c r="X1" s="231"/>
      <c r="Y1" s="231"/>
      <c r="Z1" s="231"/>
      <c r="AA1" s="231"/>
      <c r="AB1" s="231"/>
      <c r="AE1" s="179">
        <v>22</v>
      </c>
    </row>
    <row r="2" spans="1:36" ht="15.75" customHeight="1">
      <c r="B2" s="60"/>
      <c r="C2" s="60"/>
      <c r="D2" s="60"/>
      <c r="E2" s="211" t="s">
        <v>112</v>
      </c>
      <c r="F2" s="211"/>
      <c r="G2" s="211"/>
      <c r="H2" s="212" t="s">
        <v>149</v>
      </c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 t="s">
        <v>70</v>
      </c>
      <c r="W2" s="213"/>
      <c r="X2" s="213"/>
      <c r="Y2" s="213"/>
      <c r="Z2" s="213"/>
      <c r="AA2" s="213"/>
      <c r="AB2" s="241" t="s">
        <v>38</v>
      </c>
      <c r="AC2" s="241"/>
      <c r="AD2" s="241"/>
      <c r="AE2" s="179">
        <v>4</v>
      </c>
      <c r="AF2" s="115"/>
    </row>
    <row r="3" spans="1:36" ht="14.25" customHeight="1">
      <c r="B3" s="222" t="s">
        <v>22</v>
      </c>
      <c r="C3" s="222" t="s">
        <v>39</v>
      </c>
      <c r="D3" s="222" t="s">
        <v>40</v>
      </c>
      <c r="E3" s="232" t="s">
        <v>41</v>
      </c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4"/>
      <c r="W3" s="232" t="s">
        <v>42</v>
      </c>
      <c r="X3" s="233"/>
      <c r="Y3" s="234"/>
      <c r="Z3" s="232" t="s">
        <v>43</v>
      </c>
      <c r="AA3" s="233"/>
      <c r="AB3" s="233"/>
      <c r="AC3" s="233"/>
      <c r="AD3" s="234"/>
      <c r="AE3" s="222" t="s">
        <v>44</v>
      </c>
      <c r="AF3" s="115"/>
    </row>
    <row r="4" spans="1:36" ht="14.25" customHeight="1">
      <c r="B4" s="223"/>
      <c r="C4" s="223"/>
      <c r="D4" s="223"/>
      <c r="E4" s="219" t="s">
        <v>45</v>
      </c>
      <c r="F4" s="215" t="s">
        <v>56</v>
      </c>
      <c r="G4" s="214" t="s">
        <v>57</v>
      </c>
      <c r="H4" s="215" t="s">
        <v>56</v>
      </c>
      <c r="I4" s="214" t="s">
        <v>57</v>
      </c>
      <c r="J4" s="216" t="s">
        <v>67</v>
      </c>
      <c r="K4" s="222" t="s">
        <v>59</v>
      </c>
      <c r="L4" s="222" t="s">
        <v>58</v>
      </c>
      <c r="M4" s="216" t="s">
        <v>68</v>
      </c>
      <c r="N4" s="222" t="s">
        <v>59</v>
      </c>
      <c r="O4" s="222" t="s">
        <v>58</v>
      </c>
      <c r="P4" s="238" t="s">
        <v>77</v>
      </c>
      <c r="Q4" s="239"/>
      <c r="R4" s="239"/>
      <c r="S4" s="239"/>
      <c r="T4" s="239"/>
      <c r="U4" s="239"/>
      <c r="V4" s="240"/>
      <c r="W4" s="222" t="s">
        <v>46</v>
      </c>
      <c r="X4" s="222" t="s">
        <v>47</v>
      </c>
      <c r="Y4" s="222" t="s">
        <v>48</v>
      </c>
      <c r="Z4" s="222" t="s">
        <v>49</v>
      </c>
      <c r="AA4" s="222" t="s">
        <v>50</v>
      </c>
      <c r="AB4" s="222" t="s">
        <v>51</v>
      </c>
      <c r="AC4" s="222" t="s">
        <v>52</v>
      </c>
      <c r="AD4" s="222" t="s">
        <v>53</v>
      </c>
      <c r="AE4" s="223"/>
      <c r="AF4" s="115"/>
    </row>
    <row r="5" spans="1:36" ht="14.25" customHeight="1">
      <c r="B5" s="223"/>
      <c r="C5" s="223"/>
      <c r="D5" s="223"/>
      <c r="E5" s="219"/>
      <c r="F5" s="215"/>
      <c r="G5" s="214"/>
      <c r="H5" s="215"/>
      <c r="I5" s="214"/>
      <c r="J5" s="217"/>
      <c r="K5" s="223"/>
      <c r="L5" s="223"/>
      <c r="M5" s="217"/>
      <c r="N5" s="223"/>
      <c r="O5" s="223"/>
      <c r="P5" s="264" t="s">
        <v>78</v>
      </c>
      <c r="Q5" s="265" t="s">
        <v>79</v>
      </c>
      <c r="R5" s="265" t="s">
        <v>80</v>
      </c>
      <c r="S5" s="265" t="s">
        <v>81</v>
      </c>
      <c r="T5" s="265" t="s">
        <v>82</v>
      </c>
      <c r="U5" s="266" t="s">
        <v>83</v>
      </c>
      <c r="V5" s="265" t="s">
        <v>84</v>
      </c>
      <c r="W5" s="223"/>
      <c r="X5" s="223"/>
      <c r="Y5" s="223"/>
      <c r="Z5" s="223"/>
      <c r="AA5" s="223"/>
      <c r="AB5" s="223"/>
      <c r="AC5" s="223"/>
      <c r="AD5" s="223"/>
      <c r="AE5" s="223"/>
      <c r="AF5" s="115"/>
    </row>
    <row r="6" spans="1:36" ht="14.25" customHeight="1">
      <c r="B6" s="223"/>
      <c r="C6" s="223"/>
      <c r="D6" s="223"/>
      <c r="E6" s="219"/>
      <c r="F6" s="215"/>
      <c r="G6" s="214"/>
      <c r="H6" s="215"/>
      <c r="I6" s="214"/>
      <c r="J6" s="217"/>
      <c r="K6" s="223"/>
      <c r="L6" s="223"/>
      <c r="M6" s="217"/>
      <c r="N6" s="223"/>
      <c r="O6" s="223"/>
      <c r="P6" s="265"/>
      <c r="Q6" s="265"/>
      <c r="R6" s="265"/>
      <c r="S6" s="265"/>
      <c r="T6" s="265"/>
      <c r="U6" s="266"/>
      <c r="V6" s="265"/>
      <c r="W6" s="223"/>
      <c r="X6" s="223"/>
      <c r="Y6" s="223"/>
      <c r="Z6" s="224"/>
      <c r="AA6" s="224"/>
      <c r="AB6" s="224"/>
      <c r="AC6" s="224"/>
      <c r="AD6" s="224"/>
      <c r="AE6" s="223"/>
      <c r="AF6" s="115"/>
    </row>
    <row r="7" spans="1:36" ht="14.25" customHeight="1">
      <c r="A7" s="48">
        <v>610</v>
      </c>
      <c r="B7" s="224"/>
      <c r="C7" s="224"/>
      <c r="D7" s="224"/>
      <c r="E7" s="220"/>
      <c r="F7" s="221"/>
      <c r="G7" s="214"/>
      <c r="H7" s="215"/>
      <c r="I7" s="222"/>
      <c r="J7" s="218"/>
      <c r="K7" s="224"/>
      <c r="L7" s="223"/>
      <c r="M7" s="218"/>
      <c r="N7" s="224"/>
      <c r="O7" s="223"/>
      <c r="P7" s="265"/>
      <c r="Q7" s="265"/>
      <c r="R7" s="265"/>
      <c r="S7" s="265"/>
      <c r="T7" s="265"/>
      <c r="U7" s="266"/>
      <c r="V7" s="265"/>
      <c r="W7" s="224"/>
      <c r="X7" s="224"/>
      <c r="Y7" s="224"/>
      <c r="Z7" s="56">
        <v>5</v>
      </c>
      <c r="AA7" s="56">
        <v>4</v>
      </c>
      <c r="AB7" s="56">
        <v>3</v>
      </c>
      <c r="AC7" s="56">
        <v>2</v>
      </c>
      <c r="AD7" s="56">
        <v>1</v>
      </c>
      <c r="AE7" s="224"/>
      <c r="AF7" s="115"/>
    </row>
    <row r="8" spans="1:36" ht="12.95" customHeight="1">
      <c r="B8" s="242">
        <v>44256</v>
      </c>
      <c r="C8" s="205" t="s">
        <v>72</v>
      </c>
      <c r="D8" s="205"/>
      <c r="E8" s="208"/>
      <c r="F8" s="157"/>
      <c r="G8" s="120"/>
      <c r="H8" s="157"/>
      <c r="I8" s="120"/>
      <c r="J8" s="84"/>
      <c r="K8" s="51"/>
      <c r="L8" s="64"/>
      <c r="M8" s="90"/>
      <c r="N8" s="52"/>
      <c r="O8" s="64"/>
      <c r="P8" s="202"/>
      <c r="Q8" s="202"/>
      <c r="R8" s="202"/>
      <c r="S8" s="235"/>
      <c r="T8" s="202"/>
      <c r="U8" s="202"/>
      <c r="V8" s="235"/>
      <c r="W8" s="205"/>
      <c r="X8" s="205"/>
      <c r="Y8" s="205"/>
      <c r="Z8" s="205"/>
      <c r="AA8" s="205"/>
      <c r="AB8" s="205"/>
      <c r="AC8" s="205"/>
      <c r="AD8" s="205"/>
      <c r="AE8" s="205"/>
      <c r="AF8" s="115"/>
    </row>
    <row r="9" spans="1:36" ht="12.95" customHeight="1">
      <c r="B9" s="243"/>
      <c r="C9" s="206"/>
      <c r="D9" s="206"/>
      <c r="E9" s="209"/>
      <c r="F9" s="158"/>
      <c r="G9" s="121"/>
      <c r="H9" s="158"/>
      <c r="I9" s="121"/>
      <c r="J9" s="85"/>
      <c r="K9" s="52"/>
      <c r="L9" s="65"/>
      <c r="M9" s="90"/>
      <c r="N9" s="52"/>
      <c r="O9" s="65"/>
      <c r="P9" s="203"/>
      <c r="Q9" s="203"/>
      <c r="R9" s="203"/>
      <c r="S9" s="236"/>
      <c r="T9" s="203"/>
      <c r="U9" s="203"/>
      <c r="V9" s="236"/>
      <c r="W9" s="206"/>
      <c r="X9" s="206"/>
      <c r="Y9" s="206"/>
      <c r="Z9" s="206"/>
      <c r="AA9" s="206"/>
      <c r="AB9" s="206"/>
      <c r="AC9" s="206"/>
      <c r="AD9" s="206"/>
      <c r="AE9" s="206"/>
      <c r="AF9" s="115"/>
    </row>
    <row r="10" spans="1:36" ht="12.95" customHeight="1">
      <c r="B10" s="243"/>
      <c r="C10" s="206"/>
      <c r="D10" s="206"/>
      <c r="E10" s="210"/>
      <c r="F10" s="159"/>
      <c r="G10" s="125"/>
      <c r="H10" s="122"/>
      <c r="I10" s="122"/>
      <c r="J10" s="86"/>
      <c r="K10" s="53"/>
      <c r="L10" s="67"/>
      <c r="M10" s="91"/>
      <c r="N10" s="53"/>
      <c r="O10" s="67"/>
      <c r="P10" s="203"/>
      <c r="Q10" s="203"/>
      <c r="R10" s="203"/>
      <c r="S10" s="236"/>
      <c r="T10" s="203"/>
      <c r="U10" s="203"/>
      <c r="V10" s="236"/>
      <c r="W10" s="207"/>
      <c r="X10" s="207"/>
      <c r="Y10" s="207"/>
      <c r="Z10" s="207"/>
      <c r="AA10" s="207"/>
      <c r="AB10" s="207"/>
      <c r="AC10" s="207"/>
      <c r="AD10" s="207"/>
      <c r="AE10" s="206"/>
      <c r="AF10" s="115"/>
    </row>
    <row r="11" spans="1:36" ht="12.95" customHeight="1">
      <c r="B11" s="243"/>
      <c r="C11" s="206"/>
      <c r="D11" s="206"/>
      <c r="E11" s="208"/>
      <c r="F11" s="151"/>
      <c r="G11" s="170"/>
      <c r="H11" s="66"/>
      <c r="I11" s="124"/>
      <c r="J11" s="84"/>
      <c r="K11" s="51"/>
      <c r="L11" s="64"/>
      <c r="M11" s="90"/>
      <c r="N11" s="52"/>
      <c r="O11" s="64"/>
      <c r="P11" s="203"/>
      <c r="Q11" s="203"/>
      <c r="R11" s="203"/>
      <c r="S11" s="236"/>
      <c r="T11" s="203"/>
      <c r="U11" s="203"/>
      <c r="V11" s="236"/>
      <c r="W11" s="205"/>
      <c r="X11" s="205"/>
      <c r="Y11" s="205"/>
      <c r="Z11" s="205"/>
      <c r="AA11" s="205"/>
      <c r="AB11" s="205"/>
      <c r="AC11" s="205"/>
      <c r="AD11" s="205"/>
      <c r="AE11" s="206"/>
      <c r="AH11" s="200"/>
      <c r="AI11" s="131"/>
      <c r="AJ11" s="132"/>
    </row>
    <row r="12" spans="1:36" ht="12.95" customHeight="1">
      <c r="B12" s="243"/>
      <c r="C12" s="206"/>
      <c r="D12" s="206"/>
      <c r="E12" s="209"/>
      <c r="F12" s="66"/>
      <c r="G12" s="124"/>
      <c r="H12" s="124"/>
      <c r="I12" s="124"/>
      <c r="J12" s="85"/>
      <c r="K12" s="52"/>
      <c r="L12" s="65"/>
      <c r="M12" s="90"/>
      <c r="N12" s="52"/>
      <c r="O12" s="65"/>
      <c r="P12" s="203"/>
      <c r="Q12" s="203"/>
      <c r="R12" s="203"/>
      <c r="S12" s="236"/>
      <c r="T12" s="203"/>
      <c r="U12" s="203"/>
      <c r="V12" s="236"/>
      <c r="W12" s="206"/>
      <c r="X12" s="206"/>
      <c r="Y12" s="206"/>
      <c r="Z12" s="206"/>
      <c r="AA12" s="206"/>
      <c r="AB12" s="206"/>
      <c r="AC12" s="206"/>
      <c r="AD12" s="206"/>
      <c r="AE12" s="206"/>
      <c r="AF12" s="61"/>
      <c r="AH12" s="200"/>
      <c r="AI12" s="73"/>
      <c r="AJ12" s="133"/>
    </row>
    <row r="13" spans="1:36" ht="12.95" customHeight="1">
      <c r="B13" s="243"/>
      <c r="C13" s="206"/>
      <c r="D13" s="206"/>
      <c r="E13" s="210"/>
      <c r="F13" s="66"/>
      <c r="G13" s="124"/>
      <c r="H13" s="124"/>
      <c r="I13" s="124"/>
      <c r="J13" s="85"/>
      <c r="K13" s="52"/>
      <c r="L13" s="67"/>
      <c r="M13" s="90"/>
      <c r="N13" s="52"/>
      <c r="O13" s="67"/>
      <c r="P13" s="203"/>
      <c r="Q13" s="203"/>
      <c r="R13" s="203"/>
      <c r="S13" s="236"/>
      <c r="T13" s="203"/>
      <c r="U13" s="203"/>
      <c r="V13" s="236"/>
      <c r="W13" s="207"/>
      <c r="X13" s="207"/>
      <c r="Y13" s="207"/>
      <c r="Z13" s="207"/>
      <c r="AA13" s="207"/>
      <c r="AB13" s="207"/>
      <c r="AC13" s="207"/>
      <c r="AD13" s="207"/>
      <c r="AE13" s="206"/>
      <c r="AF13" s="61"/>
      <c r="AH13" s="200"/>
      <c r="AI13" s="73"/>
      <c r="AJ13" s="133"/>
    </row>
    <row r="14" spans="1:36" ht="12.95" customHeight="1">
      <c r="B14" s="243"/>
      <c r="C14" s="206"/>
      <c r="D14" s="206"/>
      <c r="E14" s="225"/>
      <c r="F14" s="143"/>
      <c r="G14" s="123"/>
      <c r="H14" s="143"/>
      <c r="I14" s="123"/>
      <c r="J14" s="87"/>
      <c r="K14" s="57"/>
      <c r="L14" s="64"/>
      <c r="M14" s="92"/>
      <c r="N14" s="49"/>
      <c r="O14" s="64"/>
      <c r="P14" s="203"/>
      <c r="Q14" s="203"/>
      <c r="R14" s="203"/>
      <c r="S14" s="236"/>
      <c r="T14" s="203"/>
      <c r="U14" s="203"/>
      <c r="V14" s="236"/>
      <c r="W14" s="205"/>
      <c r="X14" s="205"/>
      <c r="Y14" s="205"/>
      <c r="Z14" s="205"/>
      <c r="AA14" s="205"/>
      <c r="AB14" s="205"/>
      <c r="AC14" s="205"/>
      <c r="AD14" s="205"/>
      <c r="AE14" s="206"/>
      <c r="AF14" s="61"/>
    </row>
    <row r="15" spans="1:36" ht="12.95" customHeight="1">
      <c r="B15" s="243"/>
      <c r="C15" s="206"/>
      <c r="D15" s="206"/>
      <c r="E15" s="226"/>
      <c r="F15" s="66"/>
      <c r="G15" s="124"/>
      <c r="H15" s="124"/>
      <c r="I15" s="124"/>
      <c r="J15" s="88"/>
      <c r="K15" s="54"/>
      <c r="L15" s="65"/>
      <c r="M15" s="93"/>
      <c r="N15" s="50"/>
      <c r="O15" s="65"/>
      <c r="P15" s="203"/>
      <c r="Q15" s="203"/>
      <c r="R15" s="203"/>
      <c r="S15" s="236"/>
      <c r="T15" s="203"/>
      <c r="U15" s="203"/>
      <c r="V15" s="236"/>
      <c r="W15" s="206"/>
      <c r="X15" s="206"/>
      <c r="Y15" s="206"/>
      <c r="Z15" s="206"/>
      <c r="AA15" s="206"/>
      <c r="AB15" s="206"/>
      <c r="AC15" s="206"/>
      <c r="AD15" s="206"/>
      <c r="AE15" s="206"/>
      <c r="AF15" s="61"/>
    </row>
    <row r="16" spans="1:36" ht="12.95" customHeight="1">
      <c r="B16" s="243"/>
      <c r="C16" s="206"/>
      <c r="D16" s="206"/>
      <c r="E16" s="227"/>
      <c r="F16" s="68"/>
      <c r="G16" s="125"/>
      <c r="H16" s="125"/>
      <c r="I16" s="125"/>
      <c r="J16" s="89"/>
      <c r="K16" s="55"/>
      <c r="L16" s="67"/>
      <c r="M16" s="93"/>
      <c r="N16" s="50"/>
      <c r="O16" s="67"/>
      <c r="P16" s="203"/>
      <c r="Q16" s="203"/>
      <c r="R16" s="203"/>
      <c r="S16" s="236"/>
      <c r="T16" s="203"/>
      <c r="U16" s="203"/>
      <c r="V16" s="236"/>
      <c r="W16" s="207"/>
      <c r="X16" s="207"/>
      <c r="Y16" s="207"/>
      <c r="Z16" s="207"/>
      <c r="AA16" s="207"/>
      <c r="AB16" s="207"/>
      <c r="AC16" s="207"/>
      <c r="AD16" s="207"/>
      <c r="AE16" s="206"/>
      <c r="AF16" s="61"/>
    </row>
    <row r="17" spans="1:38" ht="12.95" customHeight="1">
      <c r="B17" s="243"/>
      <c r="C17" s="206"/>
      <c r="D17" s="206"/>
      <c r="E17" s="225"/>
      <c r="F17" s="157"/>
      <c r="G17" s="123"/>
      <c r="H17" s="120"/>
      <c r="I17" s="120"/>
      <c r="J17" s="84"/>
      <c r="K17" s="51"/>
      <c r="L17" s="64"/>
      <c r="M17" s="94"/>
      <c r="N17" s="63"/>
      <c r="O17" s="64"/>
      <c r="P17" s="203"/>
      <c r="Q17" s="203"/>
      <c r="R17" s="203"/>
      <c r="S17" s="236"/>
      <c r="T17" s="203"/>
      <c r="U17" s="203"/>
      <c r="V17" s="236"/>
      <c r="W17" s="205"/>
      <c r="X17" s="205"/>
      <c r="Y17" s="205"/>
      <c r="Z17" s="205"/>
      <c r="AA17" s="205"/>
      <c r="AB17" s="205"/>
      <c r="AC17" s="205"/>
      <c r="AD17" s="205"/>
      <c r="AE17" s="206"/>
      <c r="AF17" s="61"/>
    </row>
    <row r="18" spans="1:38" ht="12.95" customHeight="1">
      <c r="B18" s="243"/>
      <c r="C18" s="206"/>
      <c r="D18" s="206"/>
      <c r="E18" s="226"/>
      <c r="F18" s="158"/>
      <c r="G18" s="171"/>
      <c r="H18" s="121"/>
      <c r="I18" s="121"/>
      <c r="J18" s="85"/>
      <c r="K18" s="52"/>
      <c r="L18" s="65"/>
      <c r="M18" s="90"/>
      <c r="N18" s="69"/>
      <c r="O18" s="65"/>
      <c r="P18" s="203"/>
      <c r="Q18" s="203"/>
      <c r="R18" s="203"/>
      <c r="S18" s="236"/>
      <c r="T18" s="203"/>
      <c r="U18" s="203"/>
      <c r="V18" s="236"/>
      <c r="W18" s="206"/>
      <c r="X18" s="206"/>
      <c r="Y18" s="206"/>
      <c r="Z18" s="206"/>
      <c r="AA18" s="206"/>
      <c r="AB18" s="206"/>
      <c r="AC18" s="206"/>
      <c r="AD18" s="206"/>
      <c r="AE18" s="206"/>
      <c r="AF18" s="61"/>
      <c r="AH18"/>
    </row>
    <row r="19" spans="1:38" ht="12.95" customHeight="1">
      <c r="B19" s="244"/>
      <c r="C19" s="207"/>
      <c r="D19" s="207"/>
      <c r="E19" s="227"/>
      <c r="F19" s="159"/>
      <c r="G19" s="122"/>
      <c r="H19" s="159"/>
      <c r="I19" s="159"/>
      <c r="J19" s="86"/>
      <c r="K19" s="53"/>
      <c r="L19" s="67"/>
      <c r="M19" s="91"/>
      <c r="N19" s="70"/>
      <c r="O19" s="67"/>
      <c r="P19" s="204"/>
      <c r="Q19" s="204"/>
      <c r="R19" s="204"/>
      <c r="S19" s="237"/>
      <c r="T19" s="204"/>
      <c r="U19" s="204"/>
      <c r="V19" s="237"/>
      <c r="W19" s="207"/>
      <c r="X19" s="207"/>
      <c r="Y19" s="207"/>
      <c r="Z19" s="207"/>
      <c r="AA19" s="207"/>
      <c r="AB19" s="207"/>
      <c r="AC19" s="207"/>
      <c r="AD19" s="207"/>
      <c r="AE19" s="207"/>
      <c r="AF19" s="61"/>
    </row>
    <row r="20" spans="1:38" ht="12.95" customHeight="1">
      <c r="B20" s="245" t="s">
        <v>60</v>
      </c>
      <c r="C20" s="246"/>
      <c r="D20" s="247"/>
      <c r="E20" s="250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3"/>
      <c r="AF20" s="61"/>
      <c r="AG20" s="137"/>
    </row>
    <row r="21" spans="1:38" ht="12.95" customHeight="1">
      <c r="B21" s="242">
        <v>44257</v>
      </c>
      <c r="C21" s="205" t="s">
        <v>62</v>
      </c>
      <c r="D21" s="205" t="s">
        <v>141</v>
      </c>
      <c r="E21" s="208" t="s">
        <v>87</v>
      </c>
      <c r="F21" s="150" t="s">
        <v>88</v>
      </c>
      <c r="G21" s="135">
        <f>ROUND(55.8*A7/1000,0)</f>
        <v>34</v>
      </c>
      <c r="H21" s="164"/>
      <c r="I21" s="123"/>
      <c r="J21" s="95"/>
      <c r="K21" s="71"/>
      <c r="L21" s="64">
        <f t="shared" ref="L21:L27" si="0">G21*K21</f>
        <v>0</v>
      </c>
      <c r="M21" s="108"/>
      <c r="N21" s="72"/>
      <c r="O21" s="64">
        <f>I21*N21</f>
        <v>0</v>
      </c>
      <c r="P21" s="202">
        <v>5</v>
      </c>
      <c r="Q21" s="202">
        <v>2.2000000000000002</v>
      </c>
      <c r="R21" s="202">
        <v>1</v>
      </c>
      <c r="S21" s="235">
        <v>2.2000000000000002</v>
      </c>
      <c r="T21" s="202">
        <v>0</v>
      </c>
      <c r="U21" s="202">
        <v>2.5</v>
      </c>
      <c r="V21" s="235">
        <f>SUM(P21*70+Q21*75+R21*120+S21*25+T21*60+U21*45)</f>
        <v>802.5</v>
      </c>
      <c r="W21" s="205"/>
      <c r="X21" s="205"/>
      <c r="Y21" s="205"/>
      <c r="Z21" s="205"/>
      <c r="AA21" s="205"/>
      <c r="AB21" s="205"/>
      <c r="AC21" s="205"/>
      <c r="AD21" s="195" t="s">
        <v>143</v>
      </c>
      <c r="AE21" s="267" t="s">
        <v>160</v>
      </c>
      <c r="AF21" s="61"/>
    </row>
    <row r="22" spans="1:38" ht="12.95" customHeight="1">
      <c r="A22" s="134"/>
      <c r="B22" s="243"/>
      <c r="C22" s="206"/>
      <c r="D22" s="206"/>
      <c r="E22" s="209"/>
      <c r="F22" s="151" t="s">
        <v>122</v>
      </c>
      <c r="G22" s="126">
        <f>ROUND(41*A7/1000,0)</f>
        <v>25</v>
      </c>
      <c r="H22" s="165"/>
      <c r="I22" s="124"/>
      <c r="J22" s="96"/>
      <c r="K22" s="74"/>
      <c r="L22" s="65">
        <f t="shared" si="0"/>
        <v>0</v>
      </c>
      <c r="M22" s="109"/>
      <c r="N22" s="75"/>
      <c r="O22" s="65">
        <f>I22*N22</f>
        <v>0</v>
      </c>
      <c r="P22" s="203"/>
      <c r="Q22" s="203"/>
      <c r="R22" s="203"/>
      <c r="S22" s="236"/>
      <c r="T22" s="203"/>
      <c r="U22" s="203"/>
      <c r="V22" s="236"/>
      <c r="W22" s="206"/>
      <c r="X22" s="206"/>
      <c r="Y22" s="206"/>
      <c r="Z22" s="206"/>
      <c r="AA22" s="206"/>
      <c r="AB22" s="206"/>
      <c r="AC22" s="206"/>
      <c r="AD22" s="196"/>
      <c r="AE22" s="268"/>
      <c r="AF22" s="61"/>
      <c r="AH22" s="201"/>
      <c r="AI22" s="130"/>
      <c r="AJ22" s="130"/>
      <c r="AK22" s="130"/>
      <c r="AL22" s="130"/>
    </row>
    <row r="23" spans="1:38" ht="12.95" customHeight="1">
      <c r="A23" s="134"/>
      <c r="B23" s="243"/>
      <c r="C23" s="206"/>
      <c r="D23" s="206"/>
      <c r="E23" s="210"/>
      <c r="F23" s="152"/>
      <c r="G23" s="136"/>
      <c r="H23" s="166"/>
      <c r="I23" s="125"/>
      <c r="J23" s="97"/>
      <c r="K23" s="76"/>
      <c r="L23" s="67">
        <f t="shared" si="0"/>
        <v>0</v>
      </c>
      <c r="M23" s="110"/>
      <c r="N23" s="77"/>
      <c r="O23" s="67">
        <f>I23*N23</f>
        <v>0</v>
      </c>
      <c r="P23" s="203"/>
      <c r="Q23" s="203"/>
      <c r="R23" s="203"/>
      <c r="S23" s="236"/>
      <c r="T23" s="203"/>
      <c r="U23" s="203"/>
      <c r="V23" s="236"/>
      <c r="W23" s="207"/>
      <c r="X23" s="207"/>
      <c r="Y23" s="207"/>
      <c r="Z23" s="207"/>
      <c r="AA23" s="207"/>
      <c r="AB23" s="207"/>
      <c r="AC23" s="207"/>
      <c r="AD23" s="196"/>
      <c r="AE23" s="268"/>
      <c r="AF23" s="61"/>
      <c r="AH23" s="201"/>
      <c r="AI23" s="130"/>
      <c r="AJ23" s="130"/>
      <c r="AK23" s="130"/>
      <c r="AL23" s="130"/>
    </row>
    <row r="24" spans="1:38" ht="12.95" customHeight="1">
      <c r="A24" s="134"/>
      <c r="B24" s="243"/>
      <c r="C24" s="206"/>
      <c r="D24" s="206"/>
      <c r="E24" s="208" t="s">
        <v>89</v>
      </c>
      <c r="F24" s="151" t="s">
        <v>90</v>
      </c>
      <c r="G24" s="170">
        <f>ROUND(32.7*A7/1000,0)</f>
        <v>20</v>
      </c>
      <c r="H24" s="165" t="s">
        <v>91</v>
      </c>
      <c r="I24" s="124">
        <f>ROUND(14.5*A7/1000,0)</f>
        <v>9</v>
      </c>
      <c r="J24" s="96"/>
      <c r="K24" s="74"/>
      <c r="L24" s="64">
        <f t="shared" si="0"/>
        <v>0</v>
      </c>
      <c r="M24" s="109"/>
      <c r="N24" s="75"/>
      <c r="O24" s="64">
        <f>I24*N24</f>
        <v>0</v>
      </c>
      <c r="P24" s="203"/>
      <c r="Q24" s="203"/>
      <c r="R24" s="203"/>
      <c r="S24" s="236"/>
      <c r="T24" s="203"/>
      <c r="U24" s="203"/>
      <c r="V24" s="236"/>
      <c r="W24" s="228"/>
      <c r="X24" s="228"/>
      <c r="Y24" s="228"/>
      <c r="Z24" s="228"/>
      <c r="AA24" s="228"/>
      <c r="AB24" s="228"/>
      <c r="AC24" s="228"/>
      <c r="AD24" s="196"/>
      <c r="AE24" s="196"/>
      <c r="AF24" s="61"/>
      <c r="AH24" s="201"/>
      <c r="AI24" s="130"/>
      <c r="AJ24" s="130"/>
      <c r="AK24" s="130"/>
      <c r="AL24" s="130"/>
    </row>
    <row r="25" spans="1:38" ht="12.95" customHeight="1">
      <c r="A25" s="134"/>
      <c r="B25" s="243"/>
      <c r="C25" s="206"/>
      <c r="D25" s="206"/>
      <c r="E25" s="209"/>
      <c r="F25" s="151" t="s">
        <v>92</v>
      </c>
      <c r="G25" s="170">
        <f>ROUND(5*A7/1000,0)</f>
        <v>3</v>
      </c>
      <c r="H25" s="165"/>
      <c r="I25" s="124"/>
      <c r="J25" s="96"/>
      <c r="K25" s="74"/>
      <c r="L25" s="65">
        <f t="shared" si="0"/>
        <v>0</v>
      </c>
      <c r="M25" s="109"/>
      <c r="N25" s="75"/>
      <c r="O25" s="65">
        <f t="shared" ref="O25:O29" si="1">I25*N25</f>
        <v>0</v>
      </c>
      <c r="P25" s="203"/>
      <c r="Q25" s="203"/>
      <c r="R25" s="203"/>
      <c r="S25" s="236"/>
      <c r="T25" s="203"/>
      <c r="U25" s="203"/>
      <c r="V25" s="236"/>
      <c r="W25" s="229"/>
      <c r="X25" s="229"/>
      <c r="Y25" s="229"/>
      <c r="Z25" s="229"/>
      <c r="AA25" s="229"/>
      <c r="AB25" s="229"/>
      <c r="AC25" s="229"/>
      <c r="AD25" s="196"/>
      <c r="AE25" s="196"/>
      <c r="AF25" s="61"/>
    </row>
    <row r="26" spans="1:38" ht="12.95" customHeight="1">
      <c r="A26" s="134"/>
      <c r="B26" s="243"/>
      <c r="C26" s="206"/>
      <c r="D26" s="206"/>
      <c r="E26" s="210"/>
      <c r="F26" s="151" t="s">
        <v>123</v>
      </c>
      <c r="G26" s="126">
        <f>ROUND(9*A7/1000,0)</f>
        <v>5</v>
      </c>
      <c r="H26" s="165"/>
      <c r="I26" s="66"/>
      <c r="J26" s="96"/>
      <c r="K26" s="74"/>
      <c r="L26" s="67">
        <f t="shared" si="0"/>
        <v>0</v>
      </c>
      <c r="M26" s="109"/>
      <c r="N26" s="75"/>
      <c r="O26" s="67">
        <f t="shared" si="1"/>
        <v>0</v>
      </c>
      <c r="P26" s="203"/>
      <c r="Q26" s="203"/>
      <c r="R26" s="203"/>
      <c r="S26" s="236"/>
      <c r="T26" s="203"/>
      <c r="U26" s="203"/>
      <c r="V26" s="236"/>
      <c r="W26" s="230"/>
      <c r="X26" s="230"/>
      <c r="Y26" s="230"/>
      <c r="Z26" s="230"/>
      <c r="AA26" s="230"/>
      <c r="AB26" s="230"/>
      <c r="AC26" s="230"/>
      <c r="AD26" s="196"/>
      <c r="AE26" s="196"/>
      <c r="AF26" s="61"/>
    </row>
    <row r="27" spans="1:38" ht="12.95" customHeight="1">
      <c r="A27" s="134"/>
      <c r="B27" s="243"/>
      <c r="C27" s="206"/>
      <c r="D27" s="206"/>
      <c r="E27" s="225" t="s">
        <v>73</v>
      </c>
      <c r="F27" s="157" t="s">
        <v>74</v>
      </c>
      <c r="G27" s="120">
        <v>35</v>
      </c>
      <c r="H27" s="157"/>
      <c r="I27" s="157"/>
      <c r="J27" s="84"/>
      <c r="K27" s="51"/>
      <c r="L27" s="64">
        <f t="shared" si="0"/>
        <v>0</v>
      </c>
      <c r="M27" s="108"/>
      <c r="N27" s="58"/>
      <c r="O27" s="64">
        <f t="shared" si="1"/>
        <v>0</v>
      </c>
      <c r="P27" s="203"/>
      <c r="Q27" s="203"/>
      <c r="R27" s="203"/>
      <c r="S27" s="236"/>
      <c r="T27" s="203"/>
      <c r="U27" s="203"/>
      <c r="V27" s="236"/>
      <c r="W27" s="205"/>
      <c r="X27" s="205"/>
      <c r="Y27" s="205"/>
      <c r="Z27" s="205"/>
      <c r="AA27" s="205"/>
      <c r="AB27" s="205"/>
      <c r="AC27" s="205"/>
      <c r="AD27" s="196"/>
      <c r="AE27" s="196"/>
      <c r="AF27" s="61"/>
    </row>
    <row r="28" spans="1:38" ht="12.95" customHeight="1">
      <c r="A28" s="134"/>
      <c r="B28" s="243"/>
      <c r="C28" s="206"/>
      <c r="D28" s="206"/>
      <c r="E28" s="226"/>
      <c r="F28" s="173" t="s">
        <v>131</v>
      </c>
      <c r="G28" s="121">
        <v>1.6</v>
      </c>
      <c r="H28" s="158"/>
      <c r="I28" s="158"/>
      <c r="J28" s="85"/>
      <c r="K28" s="118"/>
      <c r="L28" s="65">
        <f>G28*K28</f>
        <v>0</v>
      </c>
      <c r="M28" s="109"/>
      <c r="N28" s="78"/>
      <c r="O28" s="65">
        <f t="shared" si="1"/>
        <v>0</v>
      </c>
      <c r="P28" s="203"/>
      <c r="Q28" s="203"/>
      <c r="R28" s="203"/>
      <c r="S28" s="236"/>
      <c r="T28" s="203"/>
      <c r="U28" s="203"/>
      <c r="V28" s="236"/>
      <c r="W28" s="206"/>
      <c r="X28" s="206"/>
      <c r="Y28" s="206"/>
      <c r="Z28" s="206"/>
      <c r="AA28" s="206"/>
      <c r="AB28" s="206"/>
      <c r="AC28" s="206"/>
      <c r="AD28" s="196"/>
      <c r="AE28" s="196"/>
      <c r="AF28" s="61"/>
    </row>
    <row r="29" spans="1:38" ht="12.95" customHeight="1">
      <c r="A29" s="134"/>
      <c r="B29" s="243"/>
      <c r="C29" s="206"/>
      <c r="D29" s="206"/>
      <c r="E29" s="227"/>
      <c r="F29" s="159"/>
      <c r="G29" s="122"/>
      <c r="H29" s="159"/>
      <c r="I29" s="159"/>
      <c r="J29" s="86"/>
      <c r="K29" s="53"/>
      <c r="L29" s="65">
        <f>G29*K29</f>
        <v>0</v>
      </c>
      <c r="M29" s="109"/>
      <c r="N29" s="59"/>
      <c r="O29" s="67">
        <f t="shared" si="1"/>
        <v>0</v>
      </c>
      <c r="P29" s="203"/>
      <c r="Q29" s="203"/>
      <c r="R29" s="203"/>
      <c r="S29" s="236"/>
      <c r="T29" s="203"/>
      <c r="U29" s="203"/>
      <c r="V29" s="236"/>
      <c r="W29" s="207"/>
      <c r="X29" s="207"/>
      <c r="Y29" s="207"/>
      <c r="Z29" s="207"/>
      <c r="AA29" s="207"/>
      <c r="AB29" s="207"/>
      <c r="AC29" s="207"/>
      <c r="AD29" s="196"/>
      <c r="AE29" s="196"/>
      <c r="AF29" s="61"/>
    </row>
    <row r="30" spans="1:38" ht="12.95" customHeight="1">
      <c r="A30" s="134"/>
      <c r="B30" s="243"/>
      <c r="C30" s="206"/>
      <c r="D30" s="206"/>
      <c r="E30" s="225" t="s">
        <v>93</v>
      </c>
      <c r="F30" s="157" t="s">
        <v>94</v>
      </c>
      <c r="G30" s="123" t="s">
        <v>124</v>
      </c>
      <c r="H30" s="157" t="s">
        <v>111</v>
      </c>
      <c r="I30" s="181">
        <f>ROUND(1*A7/1000,1)</f>
        <v>0.6</v>
      </c>
      <c r="J30" s="84"/>
      <c r="K30" s="51"/>
      <c r="L30" s="64" t="e">
        <f>G30*K30</f>
        <v>#VALUE!</v>
      </c>
      <c r="M30" s="108"/>
      <c r="N30" s="58"/>
      <c r="O30" s="64">
        <f>I30*N30</f>
        <v>0</v>
      </c>
      <c r="P30" s="203"/>
      <c r="Q30" s="203"/>
      <c r="R30" s="203"/>
      <c r="S30" s="236"/>
      <c r="T30" s="203"/>
      <c r="U30" s="203"/>
      <c r="V30" s="236"/>
      <c r="W30" s="205"/>
      <c r="X30" s="205"/>
      <c r="Y30" s="205"/>
      <c r="Z30" s="205"/>
      <c r="AA30" s="205"/>
      <c r="AB30" s="205"/>
      <c r="AC30" s="205"/>
      <c r="AD30" s="196"/>
      <c r="AE30" s="196"/>
      <c r="AF30" s="61"/>
    </row>
    <row r="31" spans="1:38" ht="12.95" customHeight="1">
      <c r="A31" s="134"/>
      <c r="B31" s="243"/>
      <c r="C31" s="206"/>
      <c r="D31" s="206"/>
      <c r="E31" s="226"/>
      <c r="F31" s="158" t="s">
        <v>125</v>
      </c>
      <c r="G31" s="121">
        <f>ROUND(28.9*A7/1000,0)</f>
        <v>18</v>
      </c>
      <c r="H31" s="121" t="s">
        <v>126</v>
      </c>
      <c r="I31" s="158"/>
      <c r="J31" s="85"/>
      <c r="K31" s="118"/>
      <c r="L31" s="65">
        <f>G31*K31</f>
        <v>0</v>
      </c>
      <c r="M31" s="109"/>
      <c r="N31" s="78"/>
      <c r="O31" s="65">
        <f>I31*N31</f>
        <v>0</v>
      </c>
      <c r="P31" s="203"/>
      <c r="Q31" s="203"/>
      <c r="R31" s="203"/>
      <c r="S31" s="236"/>
      <c r="T31" s="203"/>
      <c r="U31" s="203"/>
      <c r="V31" s="236"/>
      <c r="W31" s="206"/>
      <c r="X31" s="206"/>
      <c r="Y31" s="206"/>
      <c r="Z31" s="206"/>
      <c r="AA31" s="206"/>
      <c r="AB31" s="206"/>
      <c r="AC31" s="206"/>
      <c r="AD31" s="196"/>
      <c r="AE31" s="196"/>
      <c r="AF31" s="61"/>
    </row>
    <row r="32" spans="1:38" ht="12.95" customHeight="1">
      <c r="B32" s="244"/>
      <c r="C32" s="207"/>
      <c r="D32" s="207"/>
      <c r="E32" s="227"/>
      <c r="F32" s="159" t="s">
        <v>104</v>
      </c>
      <c r="G32" s="122">
        <f>ROUND(0.8*A7/1000,1)</f>
        <v>0.5</v>
      </c>
      <c r="H32" s="159"/>
      <c r="I32" s="159"/>
      <c r="J32" s="86"/>
      <c r="K32" s="53"/>
      <c r="L32" s="67">
        <f>G32*K32</f>
        <v>0</v>
      </c>
      <c r="M32" s="110"/>
      <c r="N32" s="59"/>
      <c r="O32" s="65">
        <f>I32*N32</f>
        <v>0</v>
      </c>
      <c r="P32" s="204"/>
      <c r="Q32" s="204"/>
      <c r="R32" s="204"/>
      <c r="S32" s="237"/>
      <c r="T32" s="204"/>
      <c r="U32" s="204"/>
      <c r="V32" s="237"/>
      <c r="W32" s="207"/>
      <c r="X32" s="207"/>
      <c r="Y32" s="207"/>
      <c r="Z32" s="207"/>
      <c r="AA32" s="207"/>
      <c r="AB32" s="207"/>
      <c r="AC32" s="207"/>
      <c r="AD32" s="197"/>
      <c r="AE32" s="197"/>
      <c r="AF32" s="61"/>
    </row>
    <row r="33" spans="1:33" ht="12.95" customHeight="1">
      <c r="B33" s="245" t="s">
        <v>60</v>
      </c>
      <c r="C33" s="246"/>
      <c r="D33" s="247"/>
      <c r="E33" s="257" t="s">
        <v>95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9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60"/>
      <c r="AF33" s="61"/>
    </row>
    <row r="34" spans="1:33" ht="12.95" customHeight="1">
      <c r="B34" s="242">
        <v>44258</v>
      </c>
      <c r="C34" s="205" t="s">
        <v>63</v>
      </c>
      <c r="D34" s="269" t="s">
        <v>150</v>
      </c>
      <c r="E34" s="208" t="s">
        <v>106</v>
      </c>
      <c r="F34" s="150" t="s">
        <v>105</v>
      </c>
      <c r="G34" s="135" t="s">
        <v>133</v>
      </c>
      <c r="H34" s="160" t="s">
        <v>107</v>
      </c>
      <c r="I34" s="135" t="s">
        <v>134</v>
      </c>
      <c r="J34" s="101"/>
      <c r="K34" s="51"/>
      <c r="L34" s="64" t="e">
        <f>G34*K34</f>
        <v>#VALUE!</v>
      </c>
      <c r="M34" s="98"/>
      <c r="N34" s="140"/>
      <c r="O34" s="64" t="e">
        <f>I34*N34</f>
        <v>#VALUE!</v>
      </c>
      <c r="P34" s="202">
        <v>4.5</v>
      </c>
      <c r="Q34" s="202">
        <v>1</v>
      </c>
      <c r="R34" s="202">
        <v>0.4</v>
      </c>
      <c r="S34" s="202">
        <v>1.3</v>
      </c>
      <c r="T34" s="202">
        <v>1</v>
      </c>
      <c r="U34" s="202">
        <v>3</v>
      </c>
      <c r="V34" s="202">
        <f>Q34*75+P34*70+R34*120+S34*25+T34*60+U34*45</f>
        <v>665.5</v>
      </c>
      <c r="W34" s="205"/>
      <c r="X34" s="205"/>
      <c r="Y34" s="205"/>
      <c r="Z34" s="205"/>
      <c r="AA34" s="205"/>
      <c r="AB34" s="205"/>
      <c r="AC34" s="205"/>
      <c r="AD34" s="205"/>
      <c r="AE34" s="254" t="s">
        <v>142</v>
      </c>
      <c r="AF34" s="61"/>
      <c r="AG34" s="116"/>
    </row>
    <row r="35" spans="1:33" ht="12.95" customHeight="1">
      <c r="B35" s="243"/>
      <c r="C35" s="206"/>
      <c r="D35" s="270"/>
      <c r="E35" s="209"/>
      <c r="F35" s="151" t="s">
        <v>135</v>
      </c>
      <c r="G35" s="126">
        <f>ROUND(18*A7/1000,0)</f>
        <v>11</v>
      </c>
      <c r="H35" s="153" t="s">
        <v>113</v>
      </c>
      <c r="I35" s="170">
        <f>ROUND(9.8*A7/1000,0)</f>
        <v>6</v>
      </c>
      <c r="J35" s="102"/>
      <c r="K35" s="118"/>
      <c r="L35" s="65">
        <f t="shared" ref="L35:L45" si="2">G35*K35</f>
        <v>0</v>
      </c>
      <c r="M35" s="99"/>
      <c r="N35" s="141"/>
      <c r="O35" s="65">
        <f t="shared" ref="O35:O45" si="3">I35*N35</f>
        <v>0</v>
      </c>
      <c r="P35" s="203"/>
      <c r="Q35" s="203"/>
      <c r="R35" s="203"/>
      <c r="S35" s="203"/>
      <c r="T35" s="203"/>
      <c r="U35" s="203"/>
      <c r="V35" s="203"/>
      <c r="W35" s="206"/>
      <c r="X35" s="206"/>
      <c r="Y35" s="206"/>
      <c r="Z35" s="206"/>
      <c r="AA35" s="206"/>
      <c r="AB35" s="206"/>
      <c r="AC35" s="206"/>
      <c r="AD35" s="206"/>
      <c r="AE35" s="255"/>
      <c r="AF35" s="61"/>
    </row>
    <row r="36" spans="1:33" ht="12.95" customHeight="1">
      <c r="A36" s="117"/>
      <c r="B36" s="243"/>
      <c r="C36" s="206"/>
      <c r="D36" s="270"/>
      <c r="E36" s="210"/>
      <c r="F36" s="151" t="s">
        <v>136</v>
      </c>
      <c r="G36" s="126">
        <f>ROUND(33.4*A7/1000,0)</f>
        <v>20</v>
      </c>
      <c r="H36" s="156" t="s">
        <v>139</v>
      </c>
      <c r="I36" s="182">
        <f>ROUND(32*A7/1000,0)</f>
        <v>20</v>
      </c>
      <c r="J36" s="102"/>
      <c r="K36" s="118"/>
      <c r="L36" s="65"/>
      <c r="M36" s="99"/>
      <c r="N36" s="141"/>
      <c r="O36" s="65"/>
      <c r="P36" s="203"/>
      <c r="Q36" s="203"/>
      <c r="R36" s="203"/>
      <c r="S36" s="203"/>
      <c r="T36" s="203"/>
      <c r="U36" s="203"/>
      <c r="V36" s="203"/>
      <c r="W36" s="207"/>
      <c r="X36" s="207"/>
      <c r="Y36" s="207"/>
      <c r="Z36" s="207"/>
      <c r="AA36" s="207"/>
      <c r="AB36" s="207"/>
      <c r="AC36" s="207"/>
      <c r="AD36" s="207"/>
      <c r="AE36" s="255"/>
      <c r="AF36" s="61"/>
    </row>
    <row r="37" spans="1:33" ht="12.95" customHeight="1">
      <c r="A37" s="117"/>
      <c r="B37" s="243"/>
      <c r="C37" s="206"/>
      <c r="D37" s="270"/>
      <c r="E37" s="208" t="s">
        <v>129</v>
      </c>
      <c r="F37" s="172" t="s">
        <v>130</v>
      </c>
      <c r="G37" s="135">
        <f>ROUND(57*A7/1000,0)</f>
        <v>35</v>
      </c>
      <c r="H37" s="155"/>
      <c r="I37" s="135"/>
      <c r="J37" s="103"/>
      <c r="K37" s="53"/>
      <c r="L37" s="67">
        <f t="shared" si="2"/>
        <v>0</v>
      </c>
      <c r="M37" s="100"/>
      <c r="N37" s="142"/>
      <c r="O37" s="67">
        <f t="shared" si="3"/>
        <v>0</v>
      </c>
      <c r="P37" s="203"/>
      <c r="Q37" s="203"/>
      <c r="R37" s="203"/>
      <c r="S37" s="203"/>
      <c r="T37" s="203"/>
      <c r="U37" s="203"/>
      <c r="V37" s="203"/>
      <c r="W37" s="205"/>
      <c r="X37" s="205"/>
      <c r="Y37" s="205"/>
      <c r="Z37" s="205"/>
      <c r="AA37" s="205"/>
      <c r="AB37" s="205"/>
      <c r="AC37" s="205"/>
      <c r="AD37" s="205"/>
      <c r="AE37" s="255"/>
      <c r="AF37" s="61"/>
    </row>
    <row r="38" spans="1:33" ht="12.95" customHeight="1">
      <c r="B38" s="243"/>
      <c r="C38" s="206"/>
      <c r="D38" s="270"/>
      <c r="E38" s="209"/>
      <c r="F38" s="173" t="s">
        <v>131</v>
      </c>
      <c r="G38" s="173" t="s">
        <v>132</v>
      </c>
      <c r="H38" s="155"/>
      <c r="I38" s="144"/>
      <c r="J38" s="102"/>
      <c r="K38" s="118"/>
      <c r="L38" s="64" t="e">
        <f t="shared" si="2"/>
        <v>#VALUE!</v>
      </c>
      <c r="M38" s="99"/>
      <c r="N38" s="141"/>
      <c r="O38" s="64">
        <f t="shared" si="3"/>
        <v>0</v>
      </c>
      <c r="P38" s="203"/>
      <c r="Q38" s="203"/>
      <c r="R38" s="203"/>
      <c r="S38" s="203"/>
      <c r="T38" s="203"/>
      <c r="U38" s="203"/>
      <c r="V38" s="203"/>
      <c r="W38" s="206"/>
      <c r="X38" s="206"/>
      <c r="Y38" s="206"/>
      <c r="Z38" s="206"/>
      <c r="AA38" s="206"/>
      <c r="AB38" s="206"/>
      <c r="AC38" s="206"/>
      <c r="AD38" s="206"/>
      <c r="AE38" s="255"/>
      <c r="AF38" s="61"/>
    </row>
    <row r="39" spans="1:33" ht="12.95" customHeight="1">
      <c r="B39" s="243"/>
      <c r="C39" s="206"/>
      <c r="D39" s="270"/>
      <c r="E39" s="210"/>
      <c r="F39" s="180"/>
      <c r="G39" s="129"/>
      <c r="H39" s="155"/>
      <c r="I39" s="144"/>
      <c r="J39" s="102"/>
      <c r="K39" s="118"/>
      <c r="L39" s="65">
        <f t="shared" si="2"/>
        <v>0</v>
      </c>
      <c r="M39" s="99"/>
      <c r="N39" s="141"/>
      <c r="O39" s="65">
        <f t="shared" si="3"/>
        <v>0</v>
      </c>
      <c r="P39" s="203"/>
      <c r="Q39" s="203"/>
      <c r="R39" s="203"/>
      <c r="S39" s="203"/>
      <c r="T39" s="203"/>
      <c r="U39" s="203"/>
      <c r="V39" s="203"/>
      <c r="W39" s="207"/>
      <c r="X39" s="207"/>
      <c r="Y39" s="207"/>
      <c r="Z39" s="207"/>
      <c r="AA39" s="207"/>
      <c r="AB39" s="207"/>
      <c r="AC39" s="207"/>
      <c r="AD39" s="207"/>
      <c r="AE39" s="255"/>
      <c r="AF39" s="61"/>
    </row>
    <row r="40" spans="1:33" ht="12.95" customHeight="1">
      <c r="B40" s="243"/>
      <c r="C40" s="206"/>
      <c r="D40" s="270"/>
      <c r="E40" s="208" t="s">
        <v>101</v>
      </c>
      <c r="F40" s="172" t="s">
        <v>110</v>
      </c>
      <c r="G40" s="135">
        <f>ROUND(10*A7/1000,0)</f>
        <v>6</v>
      </c>
      <c r="H40" s="187" t="s">
        <v>159</v>
      </c>
      <c r="I40" s="135">
        <f>ROUND(6.7*A7/1000,0)</f>
        <v>4</v>
      </c>
      <c r="J40" s="102"/>
      <c r="K40" s="118"/>
      <c r="L40" s="67">
        <f t="shared" si="2"/>
        <v>0</v>
      </c>
      <c r="M40" s="99"/>
      <c r="N40" s="141"/>
      <c r="O40" s="67">
        <f t="shared" si="3"/>
        <v>0</v>
      </c>
      <c r="P40" s="203"/>
      <c r="Q40" s="203"/>
      <c r="R40" s="203"/>
      <c r="S40" s="203"/>
      <c r="T40" s="203"/>
      <c r="U40" s="203"/>
      <c r="V40" s="203"/>
      <c r="W40" s="205"/>
      <c r="X40" s="205"/>
      <c r="Y40" s="205"/>
      <c r="Z40" s="205"/>
      <c r="AA40" s="205"/>
      <c r="AB40" s="205"/>
      <c r="AC40" s="205"/>
      <c r="AD40" s="205"/>
      <c r="AE40" s="255"/>
      <c r="AF40" s="61"/>
    </row>
    <row r="41" spans="1:33" ht="12.95" customHeight="1">
      <c r="B41" s="243"/>
      <c r="C41" s="206"/>
      <c r="D41" s="270"/>
      <c r="E41" s="248"/>
      <c r="F41" s="173" t="s">
        <v>102</v>
      </c>
      <c r="G41" s="126" t="s">
        <v>138</v>
      </c>
      <c r="H41" s="178" t="s">
        <v>103</v>
      </c>
      <c r="I41" s="144" t="s">
        <v>137</v>
      </c>
      <c r="J41" s="104"/>
      <c r="K41" s="143"/>
      <c r="L41" s="64" t="e">
        <f t="shared" si="2"/>
        <v>#VALUE!</v>
      </c>
      <c r="M41" s="98"/>
      <c r="N41" s="143"/>
      <c r="O41" s="64" t="e">
        <f t="shared" si="3"/>
        <v>#VALUE!</v>
      </c>
      <c r="P41" s="203"/>
      <c r="Q41" s="203"/>
      <c r="R41" s="203"/>
      <c r="S41" s="203"/>
      <c r="T41" s="203"/>
      <c r="U41" s="203"/>
      <c r="V41" s="203"/>
      <c r="W41" s="206"/>
      <c r="X41" s="206"/>
      <c r="Y41" s="206"/>
      <c r="Z41" s="206"/>
      <c r="AA41" s="206"/>
      <c r="AB41" s="206"/>
      <c r="AC41" s="206"/>
      <c r="AD41" s="206"/>
      <c r="AE41" s="255"/>
      <c r="AF41" s="61"/>
    </row>
    <row r="42" spans="1:33" ht="12.95" customHeight="1">
      <c r="B42" s="243"/>
      <c r="C42" s="206"/>
      <c r="D42" s="270"/>
      <c r="E42" s="249"/>
      <c r="F42" s="174" t="s">
        <v>98</v>
      </c>
      <c r="G42" s="126">
        <f>ROUND(15*A7/1000,0)</f>
        <v>9</v>
      </c>
      <c r="H42" s="178"/>
      <c r="I42" s="144"/>
      <c r="J42" s="105"/>
      <c r="K42" s="66"/>
      <c r="L42" s="65">
        <f t="shared" si="2"/>
        <v>0</v>
      </c>
      <c r="M42" s="99"/>
      <c r="N42" s="66"/>
      <c r="O42" s="65">
        <f t="shared" si="3"/>
        <v>0</v>
      </c>
      <c r="P42" s="203"/>
      <c r="Q42" s="203"/>
      <c r="R42" s="203"/>
      <c r="S42" s="203"/>
      <c r="T42" s="203"/>
      <c r="U42" s="203"/>
      <c r="V42" s="203"/>
      <c r="W42" s="207"/>
      <c r="X42" s="207"/>
      <c r="Y42" s="207"/>
      <c r="Z42" s="207"/>
      <c r="AA42" s="207"/>
      <c r="AB42" s="207"/>
      <c r="AC42" s="207"/>
      <c r="AD42" s="207"/>
      <c r="AE42" s="255"/>
      <c r="AF42" s="61"/>
    </row>
    <row r="43" spans="1:33" ht="12.95" customHeight="1">
      <c r="B43" s="243"/>
      <c r="C43" s="206"/>
      <c r="D43" s="270"/>
      <c r="E43" s="208" t="s">
        <v>127</v>
      </c>
      <c r="F43" s="167" t="s">
        <v>127</v>
      </c>
      <c r="G43" s="127" t="s">
        <v>128</v>
      </c>
      <c r="H43" s="161"/>
      <c r="I43" s="145"/>
      <c r="J43" s="106"/>
      <c r="K43" s="68"/>
      <c r="L43" s="67" t="e">
        <f t="shared" si="2"/>
        <v>#VALUE!</v>
      </c>
      <c r="M43" s="100"/>
      <c r="N43" s="68"/>
      <c r="O43" s="67">
        <f t="shared" si="3"/>
        <v>0</v>
      </c>
      <c r="P43" s="203"/>
      <c r="Q43" s="203"/>
      <c r="R43" s="203"/>
      <c r="S43" s="203"/>
      <c r="T43" s="203"/>
      <c r="U43" s="203"/>
      <c r="V43" s="203"/>
      <c r="W43" s="205"/>
      <c r="X43" s="205"/>
      <c r="Y43" s="205"/>
      <c r="Z43" s="205"/>
      <c r="AA43" s="205"/>
      <c r="AB43" s="205"/>
      <c r="AC43" s="205"/>
      <c r="AD43" s="205"/>
      <c r="AE43" s="255"/>
      <c r="AF43" s="61"/>
    </row>
    <row r="44" spans="1:33" ht="12.95" customHeight="1">
      <c r="B44" s="243"/>
      <c r="C44" s="206"/>
      <c r="D44" s="270"/>
      <c r="E44" s="209"/>
      <c r="F44" s="162"/>
      <c r="G44" s="128"/>
      <c r="H44" s="162"/>
      <c r="I44" s="146"/>
      <c r="J44" s="105"/>
      <c r="K44" s="66"/>
      <c r="L44" s="65"/>
      <c r="M44" s="99"/>
      <c r="N44" s="66"/>
      <c r="O44" s="65"/>
      <c r="P44" s="203"/>
      <c r="Q44" s="203"/>
      <c r="R44" s="203"/>
      <c r="S44" s="203"/>
      <c r="T44" s="203"/>
      <c r="U44" s="203"/>
      <c r="V44" s="203"/>
      <c r="W44" s="206"/>
      <c r="X44" s="206"/>
      <c r="Y44" s="206"/>
      <c r="Z44" s="206"/>
      <c r="AA44" s="206"/>
      <c r="AB44" s="206"/>
      <c r="AC44" s="206"/>
      <c r="AD44" s="206"/>
      <c r="AE44" s="255"/>
      <c r="AF44" s="61"/>
    </row>
    <row r="45" spans="1:33" ht="12.95" customHeight="1">
      <c r="B45" s="244"/>
      <c r="C45" s="207"/>
      <c r="D45" s="270"/>
      <c r="E45" s="210"/>
      <c r="F45" s="180"/>
      <c r="G45" s="129"/>
      <c r="H45" s="163"/>
      <c r="I45" s="147"/>
      <c r="J45" s="107"/>
      <c r="K45" s="62"/>
      <c r="L45" s="64">
        <f t="shared" si="2"/>
        <v>0</v>
      </c>
      <c r="M45" s="98"/>
      <c r="N45" s="62"/>
      <c r="O45" s="64">
        <f t="shared" si="3"/>
        <v>0</v>
      </c>
      <c r="P45" s="204"/>
      <c r="Q45" s="204"/>
      <c r="R45" s="204"/>
      <c r="S45" s="204"/>
      <c r="T45" s="204"/>
      <c r="U45" s="204"/>
      <c r="V45" s="204"/>
      <c r="W45" s="207"/>
      <c r="X45" s="207"/>
      <c r="Y45" s="207"/>
      <c r="Z45" s="207"/>
      <c r="AA45" s="207"/>
      <c r="AB45" s="207"/>
      <c r="AC45" s="207"/>
      <c r="AD45" s="207"/>
      <c r="AE45" s="256"/>
      <c r="AF45" s="61"/>
    </row>
    <row r="46" spans="1:33" ht="12.95" customHeight="1">
      <c r="B46" s="245" t="s">
        <v>60</v>
      </c>
      <c r="C46" s="246"/>
      <c r="D46" s="247"/>
      <c r="E46" s="250" t="s">
        <v>75</v>
      </c>
      <c r="F46" s="251"/>
      <c r="G46" s="251"/>
      <c r="H46" s="251"/>
      <c r="I46" s="251"/>
      <c r="J46" s="251"/>
      <c r="K46" s="251"/>
      <c r="L46" s="251"/>
      <c r="M46" s="251"/>
      <c r="N46" s="251"/>
      <c r="O46" s="252"/>
      <c r="P46" s="252"/>
      <c r="Q46" s="252"/>
      <c r="R46" s="252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3"/>
      <c r="AF46" s="61"/>
    </row>
    <row r="47" spans="1:33" ht="12.95" customHeight="1">
      <c r="B47" s="242">
        <v>44259</v>
      </c>
      <c r="C47" s="205" t="s">
        <v>64</v>
      </c>
      <c r="D47" s="205" t="s">
        <v>140</v>
      </c>
      <c r="E47" s="208" t="s">
        <v>151</v>
      </c>
      <c r="F47" s="183" t="s">
        <v>152</v>
      </c>
      <c r="G47" s="181">
        <f>ROUND(93.4*A7/1000,0)</f>
        <v>57</v>
      </c>
      <c r="H47" s="186" t="s">
        <v>154</v>
      </c>
      <c r="I47" s="181" t="s">
        <v>155</v>
      </c>
      <c r="J47" s="95"/>
      <c r="K47" s="71"/>
      <c r="L47" s="64">
        <f t="shared" ref="L47:L53" si="4">G47*K47</f>
        <v>0</v>
      </c>
      <c r="M47" s="108"/>
      <c r="N47" s="72"/>
      <c r="O47" s="64" t="e">
        <f>I47*N47</f>
        <v>#VALUE!</v>
      </c>
      <c r="P47" s="202">
        <v>5.6</v>
      </c>
      <c r="Q47" s="202">
        <v>2.2999999999999998</v>
      </c>
      <c r="R47" s="202">
        <v>0</v>
      </c>
      <c r="S47" s="235">
        <v>2.8</v>
      </c>
      <c r="T47" s="202">
        <v>0</v>
      </c>
      <c r="U47" s="202">
        <v>2.5</v>
      </c>
      <c r="V47" s="235">
        <f>SUM(P47*70+166.5+R47*120+S47*25+T47*60+U47*45)</f>
        <v>741</v>
      </c>
      <c r="W47" s="205"/>
      <c r="X47" s="205"/>
      <c r="Y47" s="205"/>
      <c r="Z47" s="205"/>
      <c r="AA47" s="205"/>
      <c r="AB47" s="205"/>
      <c r="AC47" s="205"/>
      <c r="AD47" s="205"/>
      <c r="AE47" s="261"/>
      <c r="AF47" s="61"/>
    </row>
    <row r="48" spans="1:33" ht="12.95" customHeight="1">
      <c r="B48" s="243"/>
      <c r="C48" s="206"/>
      <c r="D48" s="206"/>
      <c r="E48" s="209"/>
      <c r="F48" s="176" t="s">
        <v>119</v>
      </c>
      <c r="G48" s="124">
        <v>0.6</v>
      </c>
      <c r="H48" s="165"/>
      <c r="I48" s="66"/>
      <c r="J48" s="96"/>
      <c r="K48" s="74"/>
      <c r="L48" s="65">
        <f t="shared" si="4"/>
        <v>0</v>
      </c>
      <c r="M48" s="109"/>
      <c r="N48" s="75"/>
      <c r="O48" s="65">
        <f>I48*N48</f>
        <v>0</v>
      </c>
      <c r="P48" s="203"/>
      <c r="Q48" s="203"/>
      <c r="R48" s="203"/>
      <c r="S48" s="236"/>
      <c r="T48" s="203"/>
      <c r="U48" s="203"/>
      <c r="V48" s="236"/>
      <c r="W48" s="206"/>
      <c r="X48" s="206"/>
      <c r="Y48" s="206"/>
      <c r="Z48" s="206"/>
      <c r="AA48" s="206"/>
      <c r="AB48" s="206"/>
      <c r="AC48" s="206"/>
      <c r="AD48" s="206"/>
      <c r="AE48" s="262"/>
      <c r="AF48" s="61"/>
    </row>
    <row r="49" spans="2:34" ht="12.95" customHeight="1">
      <c r="B49" s="243"/>
      <c r="C49" s="206"/>
      <c r="D49" s="206"/>
      <c r="E49" s="210"/>
      <c r="F49" s="184" t="s">
        <v>153</v>
      </c>
      <c r="G49" s="185">
        <f>ROUND(1.6*A7/1000,1)</f>
        <v>1</v>
      </c>
      <c r="H49" s="166"/>
      <c r="I49" s="68"/>
      <c r="J49" s="97"/>
      <c r="K49" s="76"/>
      <c r="L49" s="67">
        <f t="shared" si="4"/>
        <v>0</v>
      </c>
      <c r="M49" s="110"/>
      <c r="N49" s="77"/>
      <c r="O49" s="67">
        <f>I49*N49</f>
        <v>0</v>
      </c>
      <c r="P49" s="203"/>
      <c r="Q49" s="203"/>
      <c r="R49" s="203"/>
      <c r="S49" s="236"/>
      <c r="T49" s="203"/>
      <c r="U49" s="203"/>
      <c r="V49" s="236"/>
      <c r="W49" s="207"/>
      <c r="X49" s="207"/>
      <c r="Y49" s="207"/>
      <c r="Z49" s="207"/>
      <c r="AA49" s="207"/>
      <c r="AB49" s="207"/>
      <c r="AC49" s="207"/>
      <c r="AD49" s="207"/>
      <c r="AE49" s="262"/>
      <c r="AF49" s="61"/>
    </row>
    <row r="50" spans="2:34" ht="12.95" customHeight="1">
      <c r="B50" s="243"/>
      <c r="C50" s="206"/>
      <c r="D50" s="206"/>
      <c r="E50" s="208" t="s">
        <v>96</v>
      </c>
      <c r="F50" s="66" t="s">
        <v>144</v>
      </c>
      <c r="G50" s="124">
        <v>40</v>
      </c>
      <c r="H50" s="66"/>
      <c r="I50" s="124"/>
      <c r="J50" s="96"/>
      <c r="K50" s="74"/>
      <c r="L50" s="64">
        <f t="shared" si="4"/>
        <v>0</v>
      </c>
      <c r="M50" s="109"/>
      <c r="N50" s="75"/>
      <c r="O50" s="64">
        <f>I50*N50</f>
        <v>0</v>
      </c>
      <c r="P50" s="203"/>
      <c r="Q50" s="203"/>
      <c r="R50" s="203"/>
      <c r="S50" s="236"/>
      <c r="T50" s="203"/>
      <c r="U50" s="203"/>
      <c r="V50" s="236"/>
      <c r="W50" s="205"/>
      <c r="X50" s="205"/>
      <c r="Y50" s="205"/>
      <c r="Z50" s="205"/>
      <c r="AA50" s="205"/>
      <c r="AB50" s="205"/>
      <c r="AC50" s="205"/>
      <c r="AD50" s="205"/>
      <c r="AE50" s="262"/>
      <c r="AF50" s="61"/>
    </row>
    <row r="51" spans="2:34" ht="12.95" customHeight="1">
      <c r="B51" s="243"/>
      <c r="C51" s="206"/>
      <c r="D51" s="206"/>
      <c r="E51" s="209"/>
      <c r="F51" s="66" t="s">
        <v>97</v>
      </c>
      <c r="G51" s="124">
        <v>6</v>
      </c>
      <c r="H51" s="124"/>
      <c r="I51" s="124"/>
      <c r="J51" s="96"/>
      <c r="K51" s="74"/>
      <c r="L51" s="65">
        <f t="shared" si="4"/>
        <v>0</v>
      </c>
      <c r="M51" s="109"/>
      <c r="N51" s="75"/>
      <c r="O51" s="65">
        <f t="shared" ref="O51:O55" si="5">I51*N51</f>
        <v>0</v>
      </c>
      <c r="P51" s="203"/>
      <c r="Q51" s="203"/>
      <c r="R51" s="203"/>
      <c r="S51" s="236"/>
      <c r="T51" s="203"/>
      <c r="U51" s="203"/>
      <c r="V51" s="236"/>
      <c r="W51" s="206"/>
      <c r="X51" s="206"/>
      <c r="Y51" s="206"/>
      <c r="Z51" s="206"/>
      <c r="AA51" s="206"/>
      <c r="AB51" s="206"/>
      <c r="AC51" s="206"/>
      <c r="AD51" s="206"/>
      <c r="AE51" s="262"/>
      <c r="AF51" s="61"/>
    </row>
    <row r="52" spans="2:34" ht="12.95" customHeight="1">
      <c r="B52" s="243"/>
      <c r="C52" s="206"/>
      <c r="D52" s="206"/>
      <c r="E52" s="210"/>
      <c r="F52" s="66"/>
      <c r="G52" s="124"/>
      <c r="H52" s="124"/>
      <c r="I52" s="124"/>
      <c r="J52" s="96"/>
      <c r="K52" s="74"/>
      <c r="L52" s="67">
        <f t="shared" si="4"/>
        <v>0</v>
      </c>
      <c r="M52" s="109"/>
      <c r="N52" s="75"/>
      <c r="O52" s="67">
        <f t="shared" si="5"/>
        <v>0</v>
      </c>
      <c r="P52" s="203"/>
      <c r="Q52" s="203"/>
      <c r="R52" s="203"/>
      <c r="S52" s="236"/>
      <c r="T52" s="203"/>
      <c r="U52" s="203"/>
      <c r="V52" s="236"/>
      <c r="W52" s="207"/>
      <c r="X52" s="207"/>
      <c r="Y52" s="207"/>
      <c r="Z52" s="207"/>
      <c r="AA52" s="207"/>
      <c r="AB52" s="207"/>
      <c r="AC52" s="207"/>
      <c r="AD52" s="207"/>
      <c r="AE52" s="262"/>
      <c r="AF52" s="61"/>
    </row>
    <row r="53" spans="2:34" ht="12.95" customHeight="1">
      <c r="B53" s="243"/>
      <c r="C53" s="206"/>
      <c r="D53" s="206"/>
      <c r="E53" s="225" t="s">
        <v>73</v>
      </c>
      <c r="F53" s="157" t="s">
        <v>74</v>
      </c>
      <c r="G53" s="135">
        <f>ROUND(57*A7/1000,0)</f>
        <v>35</v>
      </c>
      <c r="H53" s="157" t="s">
        <v>85</v>
      </c>
      <c r="I53" s="157"/>
      <c r="J53" s="84"/>
      <c r="K53" s="51"/>
      <c r="L53" s="64">
        <f t="shared" si="4"/>
        <v>0</v>
      </c>
      <c r="M53" s="108"/>
      <c r="N53" s="58"/>
      <c r="O53" s="64">
        <f t="shared" si="5"/>
        <v>0</v>
      </c>
      <c r="P53" s="203"/>
      <c r="Q53" s="203"/>
      <c r="R53" s="203"/>
      <c r="S53" s="236"/>
      <c r="T53" s="203"/>
      <c r="U53" s="203"/>
      <c r="V53" s="236"/>
      <c r="W53" s="205"/>
      <c r="X53" s="205"/>
      <c r="Y53" s="205"/>
      <c r="Z53" s="205"/>
      <c r="AA53" s="205"/>
      <c r="AB53" s="205"/>
      <c r="AC53" s="205"/>
      <c r="AD53" s="205"/>
      <c r="AE53" s="262"/>
      <c r="AF53" s="61"/>
    </row>
    <row r="54" spans="2:34" ht="12.95" customHeight="1">
      <c r="B54" s="243"/>
      <c r="C54" s="206"/>
      <c r="D54" s="206"/>
      <c r="E54" s="226"/>
      <c r="F54" s="173" t="s">
        <v>131</v>
      </c>
      <c r="G54" s="173" t="s">
        <v>132</v>
      </c>
      <c r="H54" s="158"/>
      <c r="I54" s="158"/>
      <c r="J54" s="85"/>
      <c r="K54" s="52"/>
      <c r="L54" s="65" t="e">
        <f>G54*K54</f>
        <v>#VALUE!</v>
      </c>
      <c r="M54" s="109"/>
      <c r="N54" s="78"/>
      <c r="O54" s="65">
        <f t="shared" si="5"/>
        <v>0</v>
      </c>
      <c r="P54" s="203"/>
      <c r="Q54" s="203"/>
      <c r="R54" s="203"/>
      <c r="S54" s="236"/>
      <c r="T54" s="203"/>
      <c r="U54" s="203"/>
      <c r="V54" s="236"/>
      <c r="W54" s="206"/>
      <c r="X54" s="206"/>
      <c r="Y54" s="206"/>
      <c r="Z54" s="206"/>
      <c r="AA54" s="206"/>
      <c r="AB54" s="206"/>
      <c r="AC54" s="206"/>
      <c r="AD54" s="206"/>
      <c r="AE54" s="262"/>
      <c r="AF54" s="61"/>
    </row>
    <row r="55" spans="2:34" ht="12.95" customHeight="1">
      <c r="B55" s="243"/>
      <c r="C55" s="206"/>
      <c r="D55" s="206"/>
      <c r="E55" s="227"/>
      <c r="F55" s="159"/>
      <c r="G55" s="122"/>
      <c r="H55" s="159"/>
      <c r="I55" s="159"/>
      <c r="J55" s="86"/>
      <c r="K55" s="53"/>
      <c r="L55" s="65">
        <f>G55*K55</f>
        <v>0</v>
      </c>
      <c r="M55" s="109"/>
      <c r="N55" s="59"/>
      <c r="O55" s="67">
        <f t="shared" si="5"/>
        <v>0</v>
      </c>
      <c r="P55" s="203"/>
      <c r="Q55" s="203"/>
      <c r="R55" s="203"/>
      <c r="S55" s="236"/>
      <c r="T55" s="203"/>
      <c r="U55" s="203"/>
      <c r="V55" s="236"/>
      <c r="W55" s="207"/>
      <c r="X55" s="207"/>
      <c r="Y55" s="207"/>
      <c r="Z55" s="207"/>
      <c r="AA55" s="207"/>
      <c r="AB55" s="207"/>
      <c r="AC55" s="207"/>
      <c r="AD55" s="207"/>
      <c r="AE55" s="262"/>
      <c r="AF55" s="61"/>
    </row>
    <row r="56" spans="2:34" ht="12.95" customHeight="1">
      <c r="B56" s="243"/>
      <c r="C56" s="206"/>
      <c r="D56" s="206"/>
      <c r="E56" s="208" t="s">
        <v>146</v>
      </c>
      <c r="F56" s="175" t="s">
        <v>76</v>
      </c>
      <c r="G56" s="123">
        <f>ROUND(36.5*A7/1000,0)</f>
        <v>22</v>
      </c>
      <c r="H56" s="157"/>
      <c r="I56" s="123"/>
      <c r="J56" s="84"/>
      <c r="K56" s="51"/>
      <c r="L56" s="64">
        <f>G56*K56</f>
        <v>0</v>
      </c>
      <c r="M56" s="108"/>
      <c r="N56" s="58"/>
      <c r="O56" s="64">
        <f>I56*N56</f>
        <v>0</v>
      </c>
      <c r="P56" s="203"/>
      <c r="Q56" s="203"/>
      <c r="R56" s="203"/>
      <c r="S56" s="236"/>
      <c r="T56" s="203"/>
      <c r="U56" s="203"/>
      <c r="V56" s="236"/>
      <c r="W56" s="205"/>
      <c r="X56" s="205"/>
      <c r="Y56" s="205"/>
      <c r="Z56" s="205"/>
      <c r="AA56" s="205"/>
      <c r="AB56" s="205"/>
      <c r="AC56" s="205"/>
      <c r="AD56" s="205"/>
      <c r="AE56" s="262"/>
      <c r="AF56" s="61"/>
    </row>
    <row r="57" spans="2:34" ht="12.95" customHeight="1">
      <c r="B57" s="243"/>
      <c r="C57" s="206"/>
      <c r="D57" s="206"/>
      <c r="E57" s="209"/>
      <c r="F57" s="66" t="s">
        <v>145</v>
      </c>
      <c r="G57" s="124">
        <f>ROUND(12.5*A7/1000,0)</f>
        <v>8</v>
      </c>
      <c r="H57" s="158" t="s">
        <v>147</v>
      </c>
      <c r="I57" s="158"/>
      <c r="J57" s="85"/>
      <c r="K57" s="52"/>
      <c r="L57" s="65">
        <f>G57*K57</f>
        <v>0</v>
      </c>
      <c r="M57" s="109"/>
      <c r="N57" s="78"/>
      <c r="O57" s="65">
        <f>I57*N57</f>
        <v>0</v>
      </c>
      <c r="P57" s="203"/>
      <c r="Q57" s="203"/>
      <c r="R57" s="203"/>
      <c r="S57" s="236"/>
      <c r="T57" s="203"/>
      <c r="U57" s="203"/>
      <c r="V57" s="236"/>
      <c r="W57" s="206"/>
      <c r="X57" s="206"/>
      <c r="Y57" s="206"/>
      <c r="Z57" s="206"/>
      <c r="AA57" s="206"/>
      <c r="AB57" s="206"/>
      <c r="AC57" s="206"/>
      <c r="AD57" s="206"/>
      <c r="AE57" s="262"/>
      <c r="AF57" s="61"/>
    </row>
    <row r="58" spans="2:34" ht="12.95" customHeight="1">
      <c r="B58" s="244"/>
      <c r="C58" s="207"/>
      <c r="D58" s="207"/>
      <c r="E58" s="210"/>
      <c r="F58" s="184" t="s">
        <v>156</v>
      </c>
      <c r="G58" s="171">
        <f>ROUND(1*A7/1000,1)</f>
        <v>0.6</v>
      </c>
      <c r="H58" s="159"/>
      <c r="I58" s="159"/>
      <c r="J58" s="86"/>
      <c r="K58" s="53"/>
      <c r="L58" s="67">
        <f>G58*K58</f>
        <v>0</v>
      </c>
      <c r="M58" s="110"/>
      <c r="N58" s="59"/>
      <c r="O58" s="65">
        <f>I58*N58</f>
        <v>0</v>
      </c>
      <c r="P58" s="204"/>
      <c r="Q58" s="204"/>
      <c r="R58" s="204"/>
      <c r="S58" s="237"/>
      <c r="T58" s="204"/>
      <c r="U58" s="204"/>
      <c r="V58" s="237"/>
      <c r="W58" s="207"/>
      <c r="X58" s="207"/>
      <c r="Y58" s="207"/>
      <c r="Z58" s="207"/>
      <c r="AA58" s="207"/>
      <c r="AB58" s="207"/>
      <c r="AC58" s="207"/>
      <c r="AD58" s="207"/>
      <c r="AE58" s="263"/>
      <c r="AF58" s="61"/>
    </row>
    <row r="59" spans="2:34" ht="12.95" customHeight="1">
      <c r="B59" s="245" t="s">
        <v>71</v>
      </c>
      <c r="C59" s="246"/>
      <c r="D59" s="247"/>
      <c r="E59" s="250" t="s">
        <v>99</v>
      </c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3"/>
      <c r="AF59" s="61"/>
      <c r="AH59" s="138"/>
    </row>
    <row r="60" spans="2:34" ht="15" customHeight="1">
      <c r="B60" s="242">
        <v>44260</v>
      </c>
      <c r="C60" s="222" t="s">
        <v>69</v>
      </c>
      <c r="D60" s="205" t="s">
        <v>65</v>
      </c>
      <c r="E60" s="208" t="s">
        <v>148</v>
      </c>
      <c r="F60" s="157" t="s">
        <v>108</v>
      </c>
      <c r="G60" s="127">
        <f>ROUND(54*A7/1000,0)</f>
        <v>33</v>
      </c>
      <c r="H60" s="143"/>
      <c r="I60" s="127"/>
      <c r="J60" s="111"/>
      <c r="K60" s="80"/>
      <c r="L60" s="64">
        <f t="shared" ref="L60:L71" si="6">G60*K60</f>
        <v>0</v>
      </c>
      <c r="M60" s="113"/>
      <c r="N60" s="80"/>
      <c r="O60" s="64">
        <f>I60*N60</f>
        <v>0</v>
      </c>
      <c r="P60" s="202">
        <v>5</v>
      </c>
      <c r="Q60" s="202">
        <v>2.4</v>
      </c>
      <c r="R60" s="202">
        <v>0</v>
      </c>
      <c r="S60" s="235">
        <v>1.3</v>
      </c>
      <c r="T60" s="202">
        <v>0</v>
      </c>
      <c r="U60" s="202">
        <v>2.5</v>
      </c>
      <c r="V60" s="235">
        <f>SUM(P60*70+Q60*75+R60*120+S60*25+T60*60+U60*45)</f>
        <v>675</v>
      </c>
      <c r="W60" s="205"/>
      <c r="X60" s="205"/>
      <c r="Y60" s="205"/>
      <c r="Z60" s="205"/>
      <c r="AA60" s="205"/>
      <c r="AB60" s="205"/>
      <c r="AC60" s="205"/>
      <c r="AD60" s="205"/>
      <c r="AE60" s="222" t="s">
        <v>61</v>
      </c>
      <c r="AF60" s="61"/>
    </row>
    <row r="61" spans="2:34" ht="15" customHeight="1">
      <c r="B61" s="243"/>
      <c r="C61" s="223"/>
      <c r="D61" s="206"/>
      <c r="E61" s="209"/>
      <c r="F61" s="158" t="s">
        <v>123</v>
      </c>
      <c r="G61" s="121">
        <f>ROUND(3.5*A7/1000,0)</f>
        <v>2</v>
      </c>
      <c r="H61" s="66"/>
      <c r="I61" s="66"/>
      <c r="J61" s="111"/>
      <c r="K61" s="80"/>
      <c r="L61" s="65">
        <f t="shared" si="6"/>
        <v>0</v>
      </c>
      <c r="M61" s="113"/>
      <c r="N61" s="80"/>
      <c r="O61" s="65">
        <f t="shared" ref="O61:O71" si="7">I61*N61</f>
        <v>0</v>
      </c>
      <c r="P61" s="203"/>
      <c r="Q61" s="203"/>
      <c r="R61" s="203"/>
      <c r="S61" s="236"/>
      <c r="T61" s="203"/>
      <c r="U61" s="203"/>
      <c r="V61" s="236"/>
      <c r="W61" s="206"/>
      <c r="X61" s="206"/>
      <c r="Y61" s="206"/>
      <c r="Z61" s="206"/>
      <c r="AA61" s="206"/>
      <c r="AB61" s="206"/>
      <c r="AC61" s="206"/>
      <c r="AD61" s="206"/>
      <c r="AE61" s="223"/>
      <c r="AF61" s="61"/>
    </row>
    <row r="62" spans="2:34" ht="12.75" customHeight="1">
      <c r="B62" s="243"/>
      <c r="C62" s="223"/>
      <c r="D62" s="206"/>
      <c r="E62" s="210"/>
      <c r="F62" s="177" t="s">
        <v>135</v>
      </c>
      <c r="G62" s="125">
        <f>ROUND(26.8*A7/1000,0)</f>
        <v>16</v>
      </c>
      <c r="H62" s="68"/>
      <c r="I62" s="68"/>
      <c r="J62" s="112"/>
      <c r="K62" s="81"/>
      <c r="L62" s="65">
        <f t="shared" si="6"/>
        <v>0</v>
      </c>
      <c r="M62" s="114"/>
      <c r="N62" s="81"/>
      <c r="O62" s="65">
        <f t="shared" si="7"/>
        <v>0</v>
      </c>
      <c r="P62" s="203"/>
      <c r="Q62" s="203"/>
      <c r="R62" s="203"/>
      <c r="S62" s="236"/>
      <c r="T62" s="203"/>
      <c r="U62" s="203"/>
      <c r="V62" s="236"/>
      <c r="W62" s="207"/>
      <c r="X62" s="207"/>
      <c r="Y62" s="207"/>
      <c r="Z62" s="207"/>
      <c r="AA62" s="207"/>
      <c r="AB62" s="207"/>
      <c r="AC62" s="207"/>
      <c r="AD62" s="207"/>
      <c r="AE62" s="223"/>
      <c r="AF62" s="61"/>
    </row>
    <row r="63" spans="2:34" ht="12.75" customHeight="1">
      <c r="B63" s="243"/>
      <c r="C63" s="223"/>
      <c r="D63" s="206"/>
      <c r="E63" s="208" t="s">
        <v>120</v>
      </c>
      <c r="F63" s="176" t="s">
        <v>123</v>
      </c>
      <c r="G63" s="124">
        <v>20</v>
      </c>
      <c r="H63" s="66"/>
      <c r="I63" s="124"/>
      <c r="J63" s="96"/>
      <c r="K63" s="79"/>
      <c r="L63" s="64">
        <f t="shared" si="6"/>
        <v>0</v>
      </c>
      <c r="M63" s="90"/>
      <c r="N63" s="79"/>
      <c r="O63" s="64">
        <f t="shared" si="7"/>
        <v>0</v>
      </c>
      <c r="P63" s="203"/>
      <c r="Q63" s="203"/>
      <c r="R63" s="203"/>
      <c r="S63" s="236"/>
      <c r="T63" s="203"/>
      <c r="U63" s="203"/>
      <c r="V63" s="236"/>
      <c r="W63" s="205"/>
      <c r="X63" s="205"/>
      <c r="Y63" s="205"/>
      <c r="Z63" s="205"/>
      <c r="AA63" s="205"/>
      <c r="AB63" s="205"/>
      <c r="AC63" s="205"/>
      <c r="AD63" s="205"/>
      <c r="AE63" s="223"/>
      <c r="AF63" s="61"/>
    </row>
    <row r="64" spans="2:34" ht="12.75" customHeight="1">
      <c r="B64" s="243"/>
      <c r="C64" s="223"/>
      <c r="D64" s="206"/>
      <c r="E64" s="209"/>
      <c r="F64" s="176" t="s">
        <v>121</v>
      </c>
      <c r="G64" s="124">
        <v>29</v>
      </c>
      <c r="H64" s="66"/>
      <c r="I64" s="124"/>
      <c r="J64" s="96"/>
      <c r="K64" s="79"/>
      <c r="L64" s="65">
        <f t="shared" si="6"/>
        <v>0</v>
      </c>
      <c r="M64" s="90"/>
      <c r="N64" s="79"/>
      <c r="O64" s="65">
        <f t="shared" si="7"/>
        <v>0</v>
      </c>
      <c r="P64" s="203"/>
      <c r="Q64" s="203"/>
      <c r="R64" s="203"/>
      <c r="S64" s="236"/>
      <c r="T64" s="203"/>
      <c r="U64" s="203"/>
      <c r="V64" s="236"/>
      <c r="W64" s="206"/>
      <c r="X64" s="206"/>
      <c r="Y64" s="206"/>
      <c r="Z64" s="206"/>
      <c r="AA64" s="206"/>
      <c r="AB64" s="206"/>
      <c r="AC64" s="206"/>
      <c r="AD64" s="206"/>
      <c r="AE64" s="223"/>
      <c r="AF64" s="61"/>
    </row>
    <row r="65" spans="2:33" ht="12.75" customHeight="1">
      <c r="B65" s="243"/>
      <c r="C65" s="223"/>
      <c r="D65" s="206"/>
      <c r="E65" s="210"/>
      <c r="F65" s="176"/>
      <c r="G65" s="124"/>
      <c r="H65" s="66"/>
      <c r="I65" s="124"/>
      <c r="J65" s="96"/>
      <c r="K65" s="79"/>
      <c r="L65" s="65">
        <f t="shared" si="6"/>
        <v>0</v>
      </c>
      <c r="M65" s="90"/>
      <c r="N65" s="79"/>
      <c r="O65" s="65">
        <f t="shared" si="7"/>
        <v>0</v>
      </c>
      <c r="P65" s="203"/>
      <c r="Q65" s="203"/>
      <c r="R65" s="203"/>
      <c r="S65" s="236"/>
      <c r="T65" s="203"/>
      <c r="U65" s="203"/>
      <c r="V65" s="236"/>
      <c r="W65" s="207"/>
      <c r="X65" s="207"/>
      <c r="Y65" s="207"/>
      <c r="Z65" s="207"/>
      <c r="AA65" s="207"/>
      <c r="AB65" s="207"/>
      <c r="AC65" s="207"/>
      <c r="AD65" s="207"/>
      <c r="AE65" s="223"/>
      <c r="AF65" s="61"/>
    </row>
    <row r="66" spans="2:33" ht="13.5" customHeight="1">
      <c r="B66" s="243"/>
      <c r="C66" s="223"/>
      <c r="D66" s="206"/>
      <c r="E66" s="225" t="s">
        <v>73</v>
      </c>
      <c r="F66" s="157" t="s">
        <v>74</v>
      </c>
      <c r="G66" s="120">
        <f>ROUND(57*A7/1000,0)</f>
        <v>35</v>
      </c>
      <c r="H66" s="157"/>
      <c r="I66" s="157"/>
      <c r="J66" s="84"/>
      <c r="K66" s="51"/>
      <c r="L66" s="64">
        <f t="shared" si="6"/>
        <v>0</v>
      </c>
      <c r="M66" s="94"/>
      <c r="N66" s="82"/>
      <c r="O66" s="64">
        <f t="shared" si="7"/>
        <v>0</v>
      </c>
      <c r="P66" s="203"/>
      <c r="Q66" s="203"/>
      <c r="R66" s="203"/>
      <c r="S66" s="236"/>
      <c r="T66" s="203"/>
      <c r="U66" s="203"/>
      <c r="V66" s="236"/>
      <c r="W66" s="205"/>
      <c r="X66" s="205"/>
      <c r="Y66" s="205"/>
      <c r="Z66" s="205"/>
      <c r="AA66" s="205"/>
      <c r="AB66" s="205"/>
      <c r="AC66" s="205"/>
      <c r="AD66" s="205"/>
      <c r="AE66" s="223"/>
      <c r="AF66" s="61"/>
    </row>
    <row r="67" spans="2:33" ht="12.75" customHeight="1">
      <c r="B67" s="243"/>
      <c r="C67" s="223"/>
      <c r="D67" s="206"/>
      <c r="E67" s="226"/>
      <c r="F67" s="173" t="s">
        <v>131</v>
      </c>
      <c r="G67" s="173" t="s">
        <v>132</v>
      </c>
      <c r="H67" s="158"/>
      <c r="I67" s="158"/>
      <c r="J67" s="85"/>
      <c r="K67" s="52"/>
      <c r="L67" s="65" t="e">
        <f t="shared" si="6"/>
        <v>#VALUE!</v>
      </c>
      <c r="M67" s="90"/>
      <c r="N67" s="83"/>
      <c r="O67" s="65">
        <f t="shared" si="7"/>
        <v>0</v>
      </c>
      <c r="P67" s="203"/>
      <c r="Q67" s="203"/>
      <c r="R67" s="203"/>
      <c r="S67" s="236"/>
      <c r="T67" s="203"/>
      <c r="U67" s="203"/>
      <c r="V67" s="236"/>
      <c r="W67" s="206"/>
      <c r="X67" s="206"/>
      <c r="Y67" s="206"/>
      <c r="Z67" s="206"/>
      <c r="AA67" s="206"/>
      <c r="AB67" s="206"/>
      <c r="AC67" s="206"/>
      <c r="AD67" s="206"/>
      <c r="AE67" s="223"/>
      <c r="AF67" s="61"/>
    </row>
    <row r="68" spans="2:33" ht="12" customHeight="1">
      <c r="B68" s="243"/>
      <c r="C68" s="223"/>
      <c r="D68" s="206"/>
      <c r="E68" s="227"/>
      <c r="F68" s="159"/>
      <c r="G68" s="122"/>
      <c r="H68" s="159"/>
      <c r="I68" s="159"/>
      <c r="J68" s="86"/>
      <c r="K68" s="53"/>
      <c r="L68" s="65">
        <f t="shared" si="6"/>
        <v>0</v>
      </c>
      <c r="M68" s="90"/>
      <c r="N68" s="83"/>
      <c r="O68" s="65">
        <f t="shared" si="7"/>
        <v>0</v>
      </c>
      <c r="P68" s="203"/>
      <c r="Q68" s="203"/>
      <c r="R68" s="203"/>
      <c r="S68" s="236"/>
      <c r="T68" s="203"/>
      <c r="U68" s="203"/>
      <c r="V68" s="236"/>
      <c r="W68" s="207"/>
      <c r="X68" s="207"/>
      <c r="Y68" s="207"/>
      <c r="Z68" s="207"/>
      <c r="AA68" s="207"/>
      <c r="AB68" s="207"/>
      <c r="AC68" s="207"/>
      <c r="AD68" s="207"/>
      <c r="AE68" s="223"/>
      <c r="AF68" s="61"/>
    </row>
    <row r="69" spans="2:33" ht="12.75" customHeight="1">
      <c r="B69" s="243"/>
      <c r="C69" s="223"/>
      <c r="D69" s="206"/>
      <c r="E69" s="208" t="s">
        <v>109</v>
      </c>
      <c r="F69" s="187" t="s">
        <v>157</v>
      </c>
      <c r="G69" s="127">
        <f>ROUND(15*A7/1000,0)</f>
        <v>9</v>
      </c>
      <c r="H69" s="157"/>
      <c r="I69" s="127"/>
      <c r="J69" s="84"/>
      <c r="K69" s="51"/>
      <c r="L69" s="64">
        <f t="shared" si="6"/>
        <v>0</v>
      </c>
      <c r="M69" s="94"/>
      <c r="N69" s="82"/>
      <c r="O69" s="64">
        <f t="shared" si="7"/>
        <v>0</v>
      </c>
      <c r="P69" s="203"/>
      <c r="Q69" s="203"/>
      <c r="R69" s="203"/>
      <c r="S69" s="236"/>
      <c r="T69" s="203"/>
      <c r="U69" s="203"/>
      <c r="V69" s="236"/>
      <c r="W69" s="205"/>
      <c r="X69" s="205"/>
      <c r="Y69" s="205"/>
      <c r="Z69" s="205"/>
      <c r="AA69" s="205"/>
      <c r="AB69" s="205"/>
      <c r="AC69" s="205"/>
      <c r="AD69" s="205"/>
      <c r="AE69" s="223"/>
      <c r="AF69" s="61"/>
    </row>
    <row r="70" spans="2:33" ht="12" customHeight="1">
      <c r="B70" s="243"/>
      <c r="C70" s="223"/>
      <c r="D70" s="206"/>
      <c r="E70" s="209"/>
      <c r="F70" s="168" t="s">
        <v>86</v>
      </c>
      <c r="G70" s="128">
        <f>ROUND(15*A7/1000,0)</f>
        <v>9</v>
      </c>
      <c r="H70" s="158"/>
      <c r="I70" s="158"/>
      <c r="J70" s="85"/>
      <c r="K70" s="52"/>
      <c r="L70" s="65">
        <f t="shared" si="6"/>
        <v>0</v>
      </c>
      <c r="M70" s="90"/>
      <c r="N70" s="83"/>
      <c r="O70" s="65">
        <f t="shared" si="7"/>
        <v>0</v>
      </c>
      <c r="P70" s="203"/>
      <c r="Q70" s="203"/>
      <c r="R70" s="203"/>
      <c r="S70" s="236"/>
      <c r="T70" s="203"/>
      <c r="U70" s="203"/>
      <c r="V70" s="236"/>
      <c r="W70" s="206"/>
      <c r="X70" s="206"/>
      <c r="Y70" s="206"/>
      <c r="Z70" s="206"/>
      <c r="AA70" s="206"/>
      <c r="AB70" s="206"/>
      <c r="AC70" s="206"/>
      <c r="AD70" s="206"/>
      <c r="AE70" s="223"/>
      <c r="AF70" s="61"/>
      <c r="AG70" s="139"/>
    </row>
    <row r="71" spans="2:33" ht="13.5" customHeight="1">
      <c r="B71" s="244"/>
      <c r="C71" s="224"/>
      <c r="D71" s="207"/>
      <c r="E71" s="210"/>
      <c r="F71" s="188" t="s">
        <v>158</v>
      </c>
      <c r="G71" s="182">
        <f>ROUND(9.8*A7/1000,0)</f>
        <v>6</v>
      </c>
      <c r="H71" s="159"/>
      <c r="I71" s="159"/>
      <c r="J71" s="86"/>
      <c r="K71" s="53"/>
      <c r="L71" s="65">
        <f t="shared" si="6"/>
        <v>0</v>
      </c>
      <c r="M71" s="90"/>
      <c r="N71" s="83"/>
      <c r="O71" s="65">
        <f t="shared" si="7"/>
        <v>0</v>
      </c>
      <c r="P71" s="204"/>
      <c r="Q71" s="204"/>
      <c r="R71" s="204"/>
      <c r="S71" s="237"/>
      <c r="T71" s="204"/>
      <c r="U71" s="204"/>
      <c r="V71" s="237"/>
      <c r="W71" s="207"/>
      <c r="X71" s="207"/>
      <c r="Y71" s="207"/>
      <c r="Z71" s="207"/>
      <c r="AA71" s="207"/>
      <c r="AB71" s="207"/>
      <c r="AC71" s="207"/>
      <c r="AD71" s="207"/>
      <c r="AE71" s="224"/>
      <c r="AF71" s="61"/>
    </row>
    <row r="72" spans="2:33">
      <c r="B72" s="280" t="s">
        <v>54</v>
      </c>
      <c r="C72" s="281"/>
      <c r="D72" s="282"/>
      <c r="E72" s="283" t="s">
        <v>100</v>
      </c>
      <c r="F72" s="284"/>
      <c r="G72" s="284"/>
      <c r="H72" s="284"/>
      <c r="I72" s="284"/>
      <c r="J72" s="284"/>
      <c r="K72" s="284"/>
      <c r="L72" s="284"/>
      <c r="M72" s="284"/>
      <c r="N72" s="284"/>
      <c r="O72" s="285"/>
      <c r="P72" s="285"/>
      <c r="Q72" s="285"/>
      <c r="R72" s="285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6"/>
      <c r="AF72" s="61"/>
    </row>
    <row r="73" spans="2:33" ht="12.95" customHeight="1">
      <c r="B73" s="271" t="s">
        <v>55</v>
      </c>
      <c r="C73" s="272"/>
      <c r="D73" s="272"/>
      <c r="E73" s="273"/>
      <c r="F73" s="287" t="s">
        <v>161</v>
      </c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9"/>
      <c r="AF73" s="61"/>
    </row>
    <row r="74" spans="2:33" ht="12.95" customHeight="1">
      <c r="B74" s="274"/>
      <c r="C74" s="275"/>
      <c r="D74" s="275"/>
      <c r="E74" s="276"/>
      <c r="F74" s="290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2"/>
      <c r="AF74" s="61"/>
    </row>
    <row r="75" spans="2:33" ht="12.95" customHeight="1">
      <c r="B75" s="274"/>
      <c r="C75" s="275"/>
      <c r="D75" s="275"/>
      <c r="E75" s="276"/>
      <c r="F75" s="290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2"/>
      <c r="AF75" s="61"/>
    </row>
    <row r="76" spans="2:33" ht="12.95" customHeight="1">
      <c r="B76" s="277"/>
      <c r="C76" s="278"/>
      <c r="D76" s="278"/>
      <c r="E76" s="279"/>
      <c r="F76" s="293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5"/>
      <c r="AF76" s="61"/>
    </row>
    <row r="77" spans="2:33" ht="14.45" customHeight="1">
      <c r="B77" s="189" t="s">
        <v>114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90"/>
      <c r="W77" s="190"/>
      <c r="X77" s="190"/>
      <c r="Y77" s="190"/>
      <c r="Z77" s="154"/>
      <c r="AA77" s="154"/>
      <c r="AB77" s="154"/>
      <c r="AC77" s="154"/>
      <c r="AD77" s="154"/>
      <c r="AE77" s="154"/>
      <c r="AF77" s="61"/>
    </row>
    <row r="78" spans="2:33" ht="19.5" customHeight="1">
      <c r="B78" s="198" t="s">
        <v>115</v>
      </c>
      <c r="C78" s="198"/>
      <c r="D78" s="198"/>
      <c r="E78" s="199"/>
      <c r="F78" s="169"/>
      <c r="G78" s="169"/>
      <c r="H78" s="191"/>
      <c r="I78" s="191"/>
      <c r="J78" s="192" t="s">
        <v>116</v>
      </c>
      <c r="K78" s="193"/>
      <c r="L78" s="193"/>
      <c r="M78" s="169"/>
      <c r="N78" s="191"/>
      <c r="O78" s="191"/>
      <c r="P78" s="194"/>
      <c r="Q78" s="192" t="s">
        <v>118</v>
      </c>
      <c r="R78" s="193"/>
      <c r="S78" s="193"/>
      <c r="T78" s="192"/>
      <c r="U78" s="192"/>
      <c r="V78" s="169"/>
      <c r="W78" s="169"/>
      <c r="X78" s="169"/>
      <c r="Y78" s="192" t="s">
        <v>117</v>
      </c>
      <c r="Z78" s="192"/>
      <c r="AA78" s="149"/>
      <c r="AB78" s="148"/>
      <c r="AC78" s="148"/>
      <c r="AD78" s="148"/>
      <c r="AE78" s="148"/>
      <c r="AF78" s="61"/>
    </row>
  </sheetData>
  <sheetProtection formatCells="0" selectLockedCells="1" selectUnlockedCells="1"/>
  <protectedRanges>
    <protectedRange password="C60F" sqref="AB77:AE77" name="範圍1_1"/>
    <protectedRange password="C60F" sqref="V77:Y77" name="範圍1_1_1"/>
  </protectedRanges>
  <mergeCells count="293">
    <mergeCell ref="T78:U78"/>
    <mergeCell ref="S60:S71"/>
    <mergeCell ref="B60:B71"/>
    <mergeCell ref="C60:C71"/>
    <mergeCell ref="D60:D71"/>
    <mergeCell ref="B73:E76"/>
    <mergeCell ref="B72:D72"/>
    <mergeCell ref="E72:AE72"/>
    <mergeCell ref="AC66:AC68"/>
    <mergeCell ref="AD66:AD68"/>
    <mergeCell ref="AD60:AD62"/>
    <mergeCell ref="AC69:AC71"/>
    <mergeCell ref="AC60:AC62"/>
    <mergeCell ref="AB66:AB68"/>
    <mergeCell ref="Y63:Y65"/>
    <mergeCell ref="AA63:AA65"/>
    <mergeCell ref="AB63:AB65"/>
    <mergeCell ref="AC63:AC65"/>
    <mergeCell ref="AB60:AB62"/>
    <mergeCell ref="AB69:AB71"/>
    <mergeCell ref="W60:W62"/>
    <mergeCell ref="X60:X62"/>
    <mergeCell ref="T60:T71"/>
    <mergeCell ref="U60:U71"/>
    <mergeCell ref="W63:W65"/>
    <mergeCell ref="X63:X65"/>
    <mergeCell ref="W66:W68"/>
    <mergeCell ref="V60:V71"/>
    <mergeCell ref="X66:X68"/>
    <mergeCell ref="Y66:Y68"/>
    <mergeCell ref="E69:E71"/>
    <mergeCell ref="W69:W71"/>
    <mergeCell ref="X69:X71"/>
    <mergeCell ref="Y69:Y71"/>
    <mergeCell ref="P60:P71"/>
    <mergeCell ref="Q60:Q71"/>
    <mergeCell ref="R60:R71"/>
    <mergeCell ref="E60:E62"/>
    <mergeCell ref="E66:E68"/>
    <mergeCell ref="Z69:Z71"/>
    <mergeCell ref="Z66:Z68"/>
    <mergeCell ref="AA66:AA68"/>
    <mergeCell ref="Y60:Y62"/>
    <mergeCell ref="AA69:AA71"/>
    <mergeCell ref="Z60:Z62"/>
    <mergeCell ref="AD63:AD65"/>
    <mergeCell ref="Z63:Z65"/>
    <mergeCell ref="B8:B19"/>
    <mergeCell ref="C8:C19"/>
    <mergeCell ref="U8:U19"/>
    <mergeCell ref="AA17:AA19"/>
    <mergeCell ref="AC27:AC29"/>
    <mergeCell ref="W27:W29"/>
    <mergeCell ref="Z14:Z16"/>
    <mergeCell ref="AB11:AB13"/>
    <mergeCell ref="AD8:AD10"/>
    <mergeCell ref="AC8:AC10"/>
    <mergeCell ref="AC14:AC16"/>
    <mergeCell ref="AD17:AD19"/>
    <mergeCell ref="AC17:AC19"/>
    <mergeCell ref="AA14:AA16"/>
    <mergeCell ref="X17:X19"/>
    <mergeCell ref="E63:E65"/>
    <mergeCell ref="B34:B45"/>
    <mergeCell ref="C34:C45"/>
    <mergeCell ref="E20:AE20"/>
    <mergeCell ref="AD11:AD13"/>
    <mergeCell ref="Y8:Y10"/>
    <mergeCell ref="X14:X16"/>
    <mergeCell ref="Y14:Y16"/>
    <mergeCell ref="AE21:AE32"/>
    <mergeCell ref="E30:E32"/>
    <mergeCell ref="E27:E29"/>
    <mergeCell ref="B21:B32"/>
    <mergeCell ref="C21:C32"/>
    <mergeCell ref="D21:D32"/>
    <mergeCell ref="W24:W26"/>
    <mergeCell ref="X24:X26"/>
    <mergeCell ref="Y24:Y26"/>
    <mergeCell ref="D34:D45"/>
    <mergeCell ref="AB37:AB39"/>
    <mergeCell ref="R8:R19"/>
    <mergeCell ref="AB40:AB42"/>
    <mergeCell ref="AB43:AB45"/>
    <mergeCell ref="X30:X32"/>
    <mergeCell ref="W30:W32"/>
    <mergeCell ref="S21:S32"/>
    <mergeCell ref="B33:D33"/>
    <mergeCell ref="B3:B7"/>
    <mergeCell ref="C3:C7"/>
    <mergeCell ref="D3:D7"/>
    <mergeCell ref="E3:V3"/>
    <mergeCell ref="P5:P7"/>
    <mergeCell ref="Q5:Q7"/>
    <mergeCell ref="R5:R7"/>
    <mergeCell ref="S5:S7"/>
    <mergeCell ref="E8:E10"/>
    <mergeCell ref="E14:E16"/>
    <mergeCell ref="E11:E13"/>
    <mergeCell ref="D8:D19"/>
    <mergeCell ref="B20:D20"/>
    <mergeCell ref="T5:T7"/>
    <mergeCell ref="U5:U7"/>
    <mergeCell ref="V5:V7"/>
    <mergeCell ref="O4:O7"/>
    <mergeCell ref="AC37:AC39"/>
    <mergeCell ref="U21:U32"/>
    <mergeCell ref="R47:R58"/>
    <mergeCell ref="Y47:Y49"/>
    <mergeCell ref="Y53:Y55"/>
    <mergeCell ref="Z47:Z49"/>
    <mergeCell ref="T47:T58"/>
    <mergeCell ref="T21:T32"/>
    <mergeCell ref="Z30:Z32"/>
    <mergeCell ref="V21:V32"/>
    <mergeCell ref="AA24:AA26"/>
    <mergeCell ref="Z24:Z26"/>
    <mergeCell ref="AB27:AB29"/>
    <mergeCell ref="AC34:AC36"/>
    <mergeCell ref="E43:E45"/>
    <mergeCell ref="AC43:AC45"/>
    <mergeCell ref="AC40:AC42"/>
    <mergeCell ref="P8:P19"/>
    <mergeCell ref="Q8:Q19"/>
    <mergeCell ref="Y40:Y42"/>
    <mergeCell ref="AB21:AB23"/>
    <mergeCell ref="Z43:Z45"/>
    <mergeCell ref="E56:E58"/>
    <mergeCell ref="AC53:AC55"/>
    <mergeCell ref="E53:E55"/>
    <mergeCell ref="Y43:Y45"/>
    <mergeCell ref="Z40:Z42"/>
    <mergeCell ref="AA27:AA29"/>
    <mergeCell ref="Z56:Z58"/>
    <mergeCell ref="W56:W58"/>
    <mergeCell ref="E47:E49"/>
    <mergeCell ref="AB53:AB55"/>
    <mergeCell ref="S47:S58"/>
    <mergeCell ref="X56:X58"/>
    <mergeCell ref="Y50:Y52"/>
    <mergeCell ref="Z50:Z52"/>
    <mergeCell ref="AA56:AA58"/>
    <mergeCell ref="AC56:AC58"/>
    <mergeCell ref="AA60:AA62"/>
    <mergeCell ref="AD43:AD45"/>
    <mergeCell ref="AA43:AA45"/>
    <mergeCell ref="AA40:AA42"/>
    <mergeCell ref="E33:AE33"/>
    <mergeCell ref="AB34:AB36"/>
    <mergeCell ref="E37:E39"/>
    <mergeCell ref="E34:E36"/>
    <mergeCell ref="P34:P45"/>
    <mergeCell ref="Q34:Q45"/>
    <mergeCell ref="R34:R45"/>
    <mergeCell ref="V34:V45"/>
    <mergeCell ref="W43:W45"/>
    <mergeCell ref="X40:X42"/>
    <mergeCell ref="X43:X45"/>
    <mergeCell ref="W40:W42"/>
    <mergeCell ref="W34:W36"/>
    <mergeCell ref="AD40:AD42"/>
    <mergeCell ref="AD37:AD39"/>
    <mergeCell ref="AA37:AA39"/>
    <mergeCell ref="Y37:Y39"/>
    <mergeCell ref="AD47:AD49"/>
    <mergeCell ref="AA50:AA52"/>
    <mergeCell ref="AE47:AE58"/>
    <mergeCell ref="AD56:AD58"/>
    <mergeCell ref="Z53:Z55"/>
    <mergeCell ref="W47:W49"/>
    <mergeCell ref="AB47:AB49"/>
    <mergeCell ref="P47:P58"/>
    <mergeCell ref="U47:U58"/>
    <mergeCell ref="AC47:AC49"/>
    <mergeCell ref="E50:E52"/>
    <mergeCell ref="W50:W52"/>
    <mergeCell ref="X47:X49"/>
    <mergeCell ref="AB50:AB52"/>
    <mergeCell ref="AC50:AC52"/>
    <mergeCell ref="AD50:AD52"/>
    <mergeCell ref="Q47:Q58"/>
    <mergeCell ref="F73:AE76"/>
    <mergeCell ref="B47:B58"/>
    <mergeCell ref="C47:C58"/>
    <mergeCell ref="D47:D58"/>
    <mergeCell ref="AE60:AE71"/>
    <mergeCell ref="B46:D46"/>
    <mergeCell ref="S34:S45"/>
    <mergeCell ref="E40:E42"/>
    <mergeCell ref="Y56:Y58"/>
    <mergeCell ref="X53:X55"/>
    <mergeCell ref="V47:V58"/>
    <mergeCell ref="W53:W55"/>
    <mergeCell ref="E46:AE46"/>
    <mergeCell ref="T34:T45"/>
    <mergeCell ref="U34:U45"/>
    <mergeCell ref="AE34:AE45"/>
    <mergeCell ref="B59:D59"/>
    <mergeCell ref="AD53:AD55"/>
    <mergeCell ref="AA47:AA49"/>
    <mergeCell ref="X50:X52"/>
    <mergeCell ref="AD69:AD71"/>
    <mergeCell ref="AB56:AB58"/>
    <mergeCell ref="AA53:AA55"/>
    <mergeCell ref="E59:AE59"/>
    <mergeCell ref="V1:AB1"/>
    <mergeCell ref="AC4:AC6"/>
    <mergeCell ref="AD4:AD6"/>
    <mergeCell ref="W11:W13"/>
    <mergeCell ref="X11:X13"/>
    <mergeCell ref="Y11:Y13"/>
    <mergeCell ref="Z11:Z13"/>
    <mergeCell ref="AA11:AA13"/>
    <mergeCell ref="X4:X7"/>
    <mergeCell ref="W3:Y3"/>
    <mergeCell ref="AB8:AB10"/>
    <mergeCell ref="V8:V19"/>
    <mergeCell ref="W14:W16"/>
    <mergeCell ref="Y17:Y19"/>
    <mergeCell ref="P4:V4"/>
    <mergeCell ref="AB2:AD2"/>
    <mergeCell ref="AB4:AB6"/>
    <mergeCell ref="Z3:AD3"/>
    <mergeCell ref="S8:S19"/>
    <mergeCell ref="Y4:Y7"/>
    <mergeCell ref="AC11:AC13"/>
    <mergeCell ref="AE3:AE7"/>
    <mergeCell ref="AA4:AA6"/>
    <mergeCell ref="Z4:Z6"/>
    <mergeCell ref="W4:W7"/>
    <mergeCell ref="AA30:AA32"/>
    <mergeCell ref="AB30:AB32"/>
    <mergeCell ref="AC24:AC26"/>
    <mergeCell ref="AB14:AB16"/>
    <mergeCell ref="AB17:AB19"/>
    <mergeCell ref="Z17:Z19"/>
    <mergeCell ref="AD14:AD16"/>
    <mergeCell ref="W17:W19"/>
    <mergeCell ref="X21:X23"/>
    <mergeCell ref="AA21:AA23"/>
    <mergeCell ref="AB24:AB26"/>
    <mergeCell ref="AE8:AE19"/>
    <mergeCell ref="Z27:Z29"/>
    <mergeCell ref="Y21:Y23"/>
    <mergeCell ref="Z21:Z23"/>
    <mergeCell ref="Y27:Y29"/>
    <mergeCell ref="AC21:AC23"/>
    <mergeCell ref="AC30:AC32"/>
    <mergeCell ref="E2:G2"/>
    <mergeCell ref="H2:U2"/>
    <mergeCell ref="V2:AA2"/>
    <mergeCell ref="T8:T19"/>
    <mergeCell ref="Z8:Z10"/>
    <mergeCell ref="X8:X10"/>
    <mergeCell ref="AA8:AA10"/>
    <mergeCell ref="W8:W10"/>
    <mergeCell ref="E21:E23"/>
    <mergeCell ref="W21:W23"/>
    <mergeCell ref="G4:G7"/>
    <mergeCell ref="H4:H7"/>
    <mergeCell ref="J4:J7"/>
    <mergeCell ref="M4:M7"/>
    <mergeCell ref="E4:E7"/>
    <mergeCell ref="F4:F7"/>
    <mergeCell ref="I4:I7"/>
    <mergeCell ref="L4:L7"/>
    <mergeCell ref="N4:N7"/>
    <mergeCell ref="E17:E19"/>
    <mergeCell ref="K4:K7"/>
    <mergeCell ref="B77:Y77"/>
    <mergeCell ref="H78:I78"/>
    <mergeCell ref="J78:L78"/>
    <mergeCell ref="N78:P78"/>
    <mergeCell ref="Y78:Z78"/>
    <mergeCell ref="Q78:S78"/>
    <mergeCell ref="AD21:AD32"/>
    <mergeCell ref="B78:E78"/>
    <mergeCell ref="AH11:AH13"/>
    <mergeCell ref="AH22:AH24"/>
    <mergeCell ref="P21:P32"/>
    <mergeCell ref="Q21:Q32"/>
    <mergeCell ref="R21:R32"/>
    <mergeCell ref="Y30:Y32"/>
    <mergeCell ref="E24:E26"/>
    <mergeCell ref="X27:X29"/>
    <mergeCell ref="AD34:AD36"/>
    <mergeCell ref="AA34:AA36"/>
    <mergeCell ref="X34:X36"/>
    <mergeCell ref="Y34:Y36"/>
    <mergeCell ref="W37:W39"/>
    <mergeCell ref="X37:X39"/>
    <mergeCell ref="Z37:Z39"/>
    <mergeCell ref="Z34:Z36"/>
  </mergeCells>
  <phoneticPr fontId="3" type="noConversion"/>
  <printOptions horizontalCentered="1" verticalCentered="1"/>
  <pageMargins left="0.59055118110236227" right="0.59055118110236227" top="0.19685039370078741" bottom="0.19685039370078741" header="0" footer="0"/>
  <pageSetup paperSize="9" scale="83" orientation="portrait" r:id="rId1"/>
  <headerFooter alignWithMargins="0"/>
  <rowBreaks count="1" manualBreakCount="1">
    <brk id="7" max="16383" man="1"/>
  </rowBreaks>
  <colBreaks count="2" manualBreakCount="2">
    <brk id="30" min="1" max="77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topLeftCell="D6" workbookViewId="0">
      <selection activeCell="I20" sqref="I20"/>
    </sheetView>
  </sheetViews>
  <sheetFormatPr defaultRowHeight="16.5"/>
  <cols>
    <col min="1" max="1" width="15.625" customWidth="1"/>
    <col min="2" max="3" width="8.75" customWidth="1"/>
    <col min="4" max="4" width="8.375" customWidth="1"/>
    <col min="5" max="5" width="7.75" customWidth="1"/>
    <col min="6" max="6" width="7.5" customWidth="1"/>
  </cols>
  <sheetData>
    <row r="1" spans="1:13">
      <c r="A1" t="s">
        <v>23</v>
      </c>
    </row>
    <row r="2" spans="1:1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13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>
      <c r="A17" s="28" t="s">
        <v>21</v>
      </c>
      <c r="B17" s="34"/>
      <c r="C17" s="35"/>
      <c r="D17" s="36"/>
      <c r="E17" s="36"/>
      <c r="F17" s="36"/>
    </row>
    <row r="18" spans="1:6">
      <c r="B18" t="s">
        <v>28</v>
      </c>
      <c r="D18" t="s">
        <v>29</v>
      </c>
      <c r="E18" t="s">
        <v>30</v>
      </c>
      <c r="F18" t="s">
        <v>31</v>
      </c>
    </row>
    <row r="20" spans="1:6">
      <c r="A20" t="s">
        <v>32</v>
      </c>
    </row>
    <row r="21" spans="1:6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>
      <c r="A36" s="28" t="s">
        <v>21</v>
      </c>
      <c r="B36" s="34"/>
      <c r="C36" s="35"/>
      <c r="D36" s="36"/>
      <c r="E36" s="36"/>
      <c r="F36" s="36"/>
    </row>
    <row r="37" spans="1:6">
      <c r="B37" t="s">
        <v>28</v>
      </c>
      <c r="D37" t="s">
        <v>29</v>
      </c>
      <c r="E37" t="s">
        <v>30</v>
      </c>
      <c r="F37" t="s">
        <v>31</v>
      </c>
    </row>
    <row r="39" spans="1:6">
      <c r="A39" t="s">
        <v>34</v>
      </c>
    </row>
    <row r="40" spans="1:6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>
      <c r="A55" s="28" t="s">
        <v>21</v>
      </c>
      <c r="B55" s="34"/>
      <c r="C55" s="35"/>
      <c r="D55" s="36"/>
      <c r="E55" s="36"/>
      <c r="F55" s="36"/>
    </row>
    <row r="56" spans="1:6">
      <c r="B56" t="s">
        <v>28</v>
      </c>
      <c r="D56" t="s">
        <v>29</v>
      </c>
      <c r="E56" t="s">
        <v>30</v>
      </c>
      <c r="F56" t="s">
        <v>31</v>
      </c>
    </row>
    <row r="58" spans="1:6">
      <c r="A58" t="s">
        <v>35</v>
      </c>
    </row>
    <row r="59" spans="1:6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>
      <c r="A74" s="28" t="s">
        <v>21</v>
      </c>
      <c r="B74" s="34"/>
      <c r="C74" s="35"/>
      <c r="D74" s="36"/>
      <c r="E74" s="36"/>
      <c r="F74" s="36"/>
    </row>
    <row r="75" spans="1:6">
      <c r="B75" t="s">
        <v>28</v>
      </c>
      <c r="D75" t="s">
        <v>29</v>
      </c>
      <c r="E75" t="s">
        <v>30</v>
      </c>
      <c r="F75" t="s">
        <v>31</v>
      </c>
    </row>
    <row r="77" spans="1:6">
      <c r="A77" t="s">
        <v>36</v>
      </c>
    </row>
    <row r="78" spans="1:6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>
      <c r="A93" s="28" t="s">
        <v>21</v>
      </c>
      <c r="B93" s="34"/>
      <c r="C93" s="35"/>
      <c r="D93" s="36"/>
      <c r="E93" s="36"/>
      <c r="F93" s="36"/>
    </row>
    <row r="94" spans="1:6">
      <c r="B94" t="s">
        <v>28</v>
      </c>
      <c r="D94" t="s">
        <v>29</v>
      </c>
      <c r="E94" t="s">
        <v>30</v>
      </c>
      <c r="F94" t="s">
        <v>31</v>
      </c>
    </row>
    <row r="97" spans="1:6">
      <c r="A97" t="s">
        <v>37</v>
      </c>
    </row>
    <row r="98" spans="1:6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>
      <c r="A100" s="11" t="s">
        <v>10</v>
      </c>
      <c r="B100" s="37" t="e">
        <f t="shared" ref="B100:B111" si="0">(B4+B23+B42+B61+B80)/5</f>
        <v>#REF!</v>
      </c>
      <c r="C100" s="12">
        <v>152</v>
      </c>
      <c r="D100" s="13"/>
      <c r="E100" s="14"/>
      <c r="F100" s="14"/>
    </row>
    <row r="101" spans="1:6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>
      <c r="A113" s="28" t="s">
        <v>21</v>
      </c>
      <c r="B113" s="34"/>
      <c r="C113" s="35"/>
      <c r="D113" s="36"/>
      <c r="E113" s="36"/>
      <c r="F113" s="36"/>
    </row>
    <row r="114" spans="1:6">
      <c r="B114" t="s">
        <v>28</v>
      </c>
      <c r="D114" t="s">
        <v>29</v>
      </c>
      <c r="E114" t="s">
        <v>30</v>
      </c>
      <c r="F114" t="s">
        <v>31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菜單</vt:lpstr>
      <vt:lpstr>熱量計算</vt:lpstr>
      <vt:lpstr>菜單!Print_Area</vt:lpstr>
    </vt:vector>
  </TitlesOfParts>
  <Company>ls1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ls1</dc:creator>
  <cp:lastModifiedBy>alps</cp:lastModifiedBy>
  <cp:lastPrinted>2021-02-25T01:56:08Z</cp:lastPrinted>
  <dcterms:created xsi:type="dcterms:W3CDTF">2003-11-12T02:37:56Z</dcterms:created>
  <dcterms:modified xsi:type="dcterms:W3CDTF">2021-02-25T02:02:30Z</dcterms:modified>
</cp:coreProperties>
</file>