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1745" windowHeight="6705" activeTab="0"/>
  </bookViews>
  <sheets>
    <sheet name="菜單" sheetId="1" r:id="rId1"/>
    <sheet name="熱量計算" sheetId="2" state="hidden" r:id="rId2"/>
  </sheets>
  <definedNames>
    <definedName name="_xlfn.ANCHORARRAY" hidden="1">#NAME?</definedName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<sst xmlns="http://schemas.openxmlformats.org/spreadsheetml/2006/main" count="387" uniqueCount="184">
  <si>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</si>
  <si>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</si>
  <si>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</si>
  <si>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</si>
  <si>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</si>
  <si>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</si>
  <si>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</si>
  <si>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</si>
  <si>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</si>
  <si>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</si>
  <si>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</si>
  <si>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</si>
  <si>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</si>
  <si>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</si>
  <si>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</si>
  <si>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</si>
  <si>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</si>
  <si>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</si>
  <si>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</si>
  <si>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</si>
  <si>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</si>
  <si>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</si>
  <si>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</si>
  <si>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</si>
  <si>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</si>
  <si>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</si>
  <si>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</si>
  <si>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</si>
  <si>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</si>
  <si>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</si>
  <si>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</si>
  <si>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</si>
  <si>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</si>
  <si>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</si>
  <si>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</si>
  <si>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</si>
  <si>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</si>
  <si>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材料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</si>
  <si>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</si>
  <si>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</si>
  <si>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</si>
  <si>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</si>
  <si>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</si>
  <si>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</si>
  <si>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</si>
  <si>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</si>
  <si>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</si>
  <si>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</si>
  <si>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</si>
  <si>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</si>
  <si>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</si>
  <si>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</si>
  <si>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</si>
  <si>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</si>
  <si>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</si>
  <si>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</si>
  <si>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</si>
  <si>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</si>
  <si>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</si>
  <si>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</si>
  <si>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</si>
  <si>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</si>
  <si>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</si>
  <si>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</si>
  <si>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</si>
  <si>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</si>
  <si>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</si>
  <si>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</si>
  <si>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脆瓜肉燥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</si>
  <si>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</si>
  <si>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</si>
  <si>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碎花瓜</t>
    </r>
  </si>
  <si>
    <r>
      <rPr>
        <sz val="12"/>
        <rFont val="標楷體"/>
        <family val="4"/>
      </rPr>
      <t>大骨</t>
    </r>
  </si>
  <si>
    <r>
      <rPr>
        <sz val="12"/>
        <rFont val="標楷體"/>
        <family val="4"/>
      </rPr>
      <t>冷凍玉米塊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</si>
  <si>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</si>
  <si>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豬肉絲</t>
    </r>
  </si>
  <si>
    <r>
      <rPr>
        <sz val="12"/>
        <color indexed="8"/>
        <rFont val="標楷體"/>
        <family val="4"/>
      </rPr>
      <t>紅蘿蔔</t>
    </r>
  </si>
  <si>
    <r>
      <rPr>
        <sz val="12"/>
        <rFont val="標楷體"/>
        <family val="4"/>
      </rPr>
      <t>蝦米</t>
    </r>
  </si>
  <si>
    <r>
      <rPr>
        <sz val="12"/>
        <color indexed="8"/>
        <rFont val="標楷體"/>
        <family val="4"/>
      </rPr>
      <t>韭菜</t>
    </r>
  </si>
  <si>
    <r>
      <rPr>
        <sz val="12"/>
        <color indexed="8"/>
        <rFont val="標楷體"/>
        <family val="4"/>
      </rPr>
      <t>豆芽菜</t>
    </r>
  </si>
  <si>
    <r>
      <rPr>
        <sz val="12"/>
        <color indexed="8"/>
        <rFont val="標楷體"/>
        <family val="4"/>
      </rPr>
      <t>油蔥酥</t>
    </r>
    <r>
      <rPr>
        <sz val="12"/>
        <color indexed="8"/>
        <rFont val="Book Antiqua"/>
        <family val="1"/>
      </rPr>
      <t>(600g)</t>
    </r>
  </si>
  <si>
    <r>
      <t>1</t>
    </r>
    <r>
      <rPr>
        <sz val="12"/>
        <rFont val="標楷體"/>
        <family val="4"/>
      </rPr>
      <t>包</t>
    </r>
  </si>
  <si>
    <r>
      <rPr>
        <sz val="12"/>
        <color indexed="8"/>
        <rFont val="標楷體"/>
        <family val="4"/>
      </rPr>
      <t>生香菇</t>
    </r>
  </si>
  <si>
    <r>
      <rPr>
        <sz val="12"/>
        <rFont val="標楷體"/>
        <family val="4"/>
      </rPr>
      <t>鮮肉包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</si>
  <si>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</si>
  <si>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鐵板洋芋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</si>
  <si>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</si>
  <si>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冷凍毛豆仁</t>
    </r>
  </si>
  <si>
    <r>
      <rPr>
        <sz val="12"/>
        <rFont val="標楷體"/>
        <family val="4"/>
      </rPr>
      <t>黑胡椒粒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</si>
  <si>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</si>
  <si>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味噌豆腐湯</t>
    </r>
  </si>
  <si>
    <r>
      <rPr>
        <sz val="12"/>
        <rFont val="標楷體"/>
        <family val="4"/>
      </rPr>
      <t>板豆腐</t>
    </r>
  </si>
  <si>
    <r>
      <rPr>
        <sz val="12"/>
        <rFont val="標楷體"/>
        <family val="4"/>
      </rPr>
      <t>柴魚片</t>
    </r>
  </si>
  <si>
    <r>
      <rPr>
        <sz val="12"/>
        <rFont val="標楷體"/>
        <family val="4"/>
      </rPr>
      <t>味噌</t>
    </r>
  </si>
  <si>
    <r>
      <t>3</t>
    </r>
    <r>
      <rPr>
        <sz val="12"/>
        <rFont val="標楷體"/>
        <family val="4"/>
      </rPr>
      <t>箱</t>
    </r>
  </si>
  <si>
    <r>
      <rPr>
        <sz val="12"/>
        <rFont val="標楷體"/>
        <family val="4"/>
      </rPr>
      <t>青蔥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</si>
  <si>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</si>
  <si>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珍珠扒海絲</t>
    </r>
  </si>
  <si>
    <r>
      <rPr>
        <sz val="12"/>
        <rFont val="標楷體"/>
        <family val="4"/>
      </rPr>
      <t>海帶絲</t>
    </r>
  </si>
  <si>
    <r>
      <rPr>
        <sz val="12"/>
        <rFont val="標楷體"/>
        <family val="4"/>
      </rPr>
      <t>熟花生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</si>
  <si>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</si>
  <si>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花枝羹湯</t>
    </r>
  </si>
  <si>
    <r>
      <rPr>
        <sz val="12"/>
        <rFont val="標楷體"/>
        <family val="4"/>
      </rPr>
      <t>花枝羹</t>
    </r>
  </si>
  <si>
    <r>
      <rPr>
        <sz val="12"/>
        <rFont val="標楷體"/>
        <family val="4"/>
      </rPr>
      <t>筍簽</t>
    </r>
  </si>
  <si>
    <r>
      <rPr>
        <sz val="12"/>
        <rFont val="標楷體"/>
        <family val="4"/>
      </rPr>
      <t>黑木耳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</si>
  <si>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</si>
  <si>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</si>
  <si>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t>豬肉絲</t>
  </si>
  <si>
    <t>洋蔥</t>
  </si>
  <si>
    <t>火腿丁</t>
  </si>
  <si>
    <r>
      <rPr>
        <sz val="12"/>
        <rFont val="標楷體"/>
        <family val="4"/>
      </rPr>
      <t>親子雞肉丼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</si>
  <si>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</si>
  <si>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</si>
  <si>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</si>
  <si>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丁香干片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</si>
  <si>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</si>
  <si>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小魚乾</t>
    </r>
  </si>
  <si>
    <r>
      <rPr>
        <sz val="12"/>
        <color indexed="16"/>
        <rFont val="標楷體"/>
        <family val="4"/>
      </rPr>
      <t>香菇中的麥角甾醇進入人體被吸收後，受陽光照射，會轉變為維生素</t>
    </r>
    <r>
      <rPr>
        <sz val="12"/>
        <color indexed="16"/>
        <rFont val="Book Antiqua"/>
        <family val="1"/>
      </rPr>
      <t>D</t>
    </r>
    <r>
      <rPr>
        <sz val="12"/>
        <color indexed="16"/>
        <rFont val="標楷體"/>
        <family val="4"/>
      </rPr>
      <t>，可幫助鈣質的吸收，強化牙齒與骨骼，對發育中的孩童十分有益。</t>
    </r>
  </si>
  <si>
    <t>白飯</t>
  </si>
  <si>
    <t>米苔目湯</t>
  </si>
  <si>
    <r>
      <t>109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4</t>
    </r>
    <r>
      <rPr>
        <b/>
        <sz val="12"/>
        <rFont val="標楷體"/>
        <family val="4"/>
      </rPr>
      <t>週學童營養午餐食譜設計表</t>
    </r>
  </si>
  <si>
    <t>炒時蔬</t>
  </si>
  <si>
    <t>時蔬</t>
  </si>
  <si>
    <t>水果</t>
  </si>
  <si>
    <t>水果</t>
  </si>
  <si>
    <t>紅豆.白木耳前一天送</t>
  </si>
  <si>
    <t>蒜粗</t>
  </si>
  <si>
    <t>紅豆</t>
  </si>
  <si>
    <t>二砂糖</t>
  </si>
  <si>
    <t>六</t>
  </si>
  <si>
    <t>紅蘿蔔</t>
  </si>
  <si>
    <r>
      <rPr>
        <sz val="12"/>
        <color indexed="16"/>
        <rFont val="標楷體"/>
        <family val="4"/>
      </rPr>
      <t>馬鈴薯在歐洲被稱為「大地的蘋果」</t>
    </r>
    <r>
      <rPr>
        <sz val="12"/>
        <color indexed="16"/>
        <rFont val="標楷體"/>
        <family val="4"/>
      </rPr>
      <t>，豐富的維生素C可以預防壞血病。</t>
    </r>
  </si>
  <si>
    <r>
      <rPr>
        <sz val="12"/>
        <color indexed="16"/>
        <rFont val="標楷體"/>
        <family val="4"/>
      </rPr>
      <t>豆芽菜富含膳食纖維，是</t>
    </r>
    <r>
      <rPr>
        <sz val="12"/>
        <color indexed="16"/>
        <rFont val="標楷體"/>
        <family val="4"/>
      </rPr>
      <t>預防</t>
    </r>
    <r>
      <rPr>
        <sz val="12"/>
        <color indexed="16"/>
        <rFont val="標楷體"/>
        <family val="4"/>
      </rPr>
      <t>便秘的健康蔬菜之一</t>
    </r>
    <r>
      <rPr>
        <sz val="12"/>
        <color indexed="16"/>
        <rFont val="細明體"/>
        <family val="3"/>
      </rPr>
      <t>，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也含有豐富的維生素C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Book Antiqua"/>
        <family val="1"/>
      </rPr>
      <t>!</t>
    </r>
  </si>
  <si>
    <t>糙米飯</t>
  </si>
  <si>
    <t>關東煮</t>
  </si>
  <si>
    <t>白蘿蔔</t>
  </si>
  <si>
    <t>油豆腐丁</t>
  </si>
  <si>
    <t>甜不辣條</t>
  </si>
  <si>
    <t>小魚丸</t>
  </si>
  <si>
    <t>紅燒筍丁</t>
  </si>
  <si>
    <t>竹筍</t>
  </si>
  <si>
    <t>紅蘿蔔</t>
  </si>
  <si>
    <t>生香菇</t>
  </si>
  <si>
    <t>白芝麻</t>
  </si>
  <si>
    <t>豆瓣雙鮮</t>
  </si>
  <si>
    <t>魷魚條</t>
  </si>
  <si>
    <t>豆乾片</t>
  </si>
  <si>
    <t>芹菜</t>
  </si>
  <si>
    <t>蒜粗</t>
  </si>
  <si>
    <t>和風雞肉</t>
  </si>
  <si>
    <t>冷凍玉米筍段</t>
  </si>
  <si>
    <t>柴魚醬油(1L)</t>
  </si>
  <si>
    <t>紅蘿蔔有護眼、抗衰老、增強免疫力、保護呼吸道及促進兒童生長發育等功用，對人體健康而言是很重要的蔬菜之一。</t>
  </si>
  <si>
    <t>海帶含碘，可防治缺碘性甲狀腺腫。 海帶氨酸與鉀鹽、鈣元素可降低人體對膽固醇的吸收，降低血壓。 海帶含大量不飽和脂肪酸和食物纖維，能清除附著在血管壁上的膽固醇，調整腸胃，促進膽固醇的排泄。</t>
  </si>
  <si>
    <t>花枝富含可降低體內發炎反應的EPA、DHA，及具抗氧化能力的維生素E和牛磺酸，而這些物質在心臟血管保護上都不可或缺喔！</t>
  </si>
  <si>
    <t>供應商營養師:陳怡樺</t>
  </si>
  <si>
    <t>午餐執行秘書</t>
  </si>
  <si>
    <t>校  長</t>
  </si>
  <si>
    <r>
      <t>2</t>
    </r>
    <r>
      <rPr>
        <sz val="12"/>
        <rFont val="標楷體"/>
        <family val="4"/>
      </rPr>
      <t>包</t>
    </r>
  </si>
  <si>
    <t>光泉優酪乳</t>
  </si>
  <si>
    <r>
      <t>5</t>
    </r>
    <r>
      <rPr>
        <sz val="12"/>
        <rFont val="標楷體"/>
        <family val="4"/>
      </rPr>
      <t>瓶</t>
    </r>
  </si>
  <si>
    <t>基隆市安樂國民小學</t>
  </si>
  <si>
    <t>清胸肉丁</t>
  </si>
  <si>
    <t>棒腿丁</t>
  </si>
  <si>
    <t>蒜片</t>
  </si>
  <si>
    <t>不用送</t>
  </si>
  <si>
    <r>
      <rPr>
        <sz val="12"/>
        <rFont val="標楷體"/>
        <family val="4"/>
      </rPr>
      <t>米食</t>
    </r>
    <r>
      <rPr>
        <sz val="12"/>
        <rFont val="Book Antiqua"/>
        <family val="1"/>
      </rPr>
      <t>(</t>
    </r>
    <r>
      <rPr>
        <sz val="12"/>
        <rFont val="標楷體"/>
        <family val="4"/>
      </rPr>
      <t>米苔目</t>
    </r>
    <r>
      <rPr>
        <sz val="12"/>
        <rFont val="Book Antiqua"/>
        <family val="1"/>
      </rPr>
      <t>58.8k)</t>
    </r>
  </si>
  <si>
    <t>燕麥飯</t>
  </si>
  <si>
    <r>
      <rPr>
        <sz val="12"/>
        <rFont val="標楷體"/>
        <family val="4"/>
      </rPr>
      <t>燕麥片</t>
    </r>
    <r>
      <rPr>
        <sz val="12"/>
        <rFont val="Book Antiqua"/>
        <family val="1"/>
      </rPr>
      <t>3.3K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</si>
  <si>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3.3k</t>
    </r>
  </si>
  <si>
    <t>小朋友要飲食均衡才健康喔!</t>
  </si>
  <si>
    <t>玉米湯</t>
  </si>
  <si>
    <r>
      <t>632</t>
    </r>
    <r>
      <rPr>
        <sz val="12"/>
        <rFont val="標楷體"/>
        <family val="4"/>
      </rPr>
      <t>個</t>
    </r>
  </si>
  <si>
    <r>
      <t>636</t>
    </r>
    <r>
      <rPr>
        <sz val="12"/>
        <rFont val="標楷體"/>
        <family val="4"/>
      </rPr>
      <t>份</t>
    </r>
  </si>
  <si>
    <t>照燒肉片</t>
  </si>
  <si>
    <r>
      <t>豬肉</t>
    </r>
    <r>
      <rPr>
        <sz val="12"/>
        <color indexed="10"/>
        <rFont val="標楷體"/>
        <family val="4"/>
      </rPr>
      <t>片</t>
    </r>
  </si>
  <si>
    <t>照燒醬</t>
  </si>
  <si>
    <r>
      <t>1</t>
    </r>
    <r>
      <rPr>
        <sz val="12"/>
        <color indexed="10"/>
        <rFont val="標楷體"/>
        <family val="4"/>
      </rPr>
      <t>桶</t>
    </r>
  </si>
  <si>
    <t>彩椒</t>
  </si>
  <si>
    <r>
      <rPr>
        <sz val="12"/>
        <color indexed="10"/>
        <rFont val="標楷體"/>
        <family val="4"/>
      </rPr>
      <t>紅</t>
    </r>
    <r>
      <rPr>
        <sz val="12"/>
        <rFont val="標楷體"/>
        <family val="4"/>
      </rPr>
      <t>絲炒蛋</t>
    </r>
  </si>
  <si>
    <t>芋圓</t>
  </si>
  <si>
    <r>
      <t>紅豆</t>
    </r>
    <r>
      <rPr>
        <sz val="12"/>
        <color indexed="10"/>
        <rFont val="標楷體"/>
        <family val="4"/>
      </rPr>
      <t>芋圓</t>
    </r>
    <r>
      <rPr>
        <sz val="12"/>
        <rFont val="標楷體"/>
        <family val="4"/>
      </rPr>
      <t>湯</t>
    </r>
  </si>
  <si>
    <t>辣豆瓣醬</t>
  </si>
  <si>
    <t>1包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</si>
</sst>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2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8"/>
      <name val="標楷體"/>
      <family val="4"/>
    </font>
    <font>
      <sz val="12"/>
      <color indexed="16"/>
      <name val="標楷體"/>
      <family val="4"/>
    </font>
    <font>
      <sz val="12"/>
      <color indexed="40"/>
      <name val="Book Antiqua"/>
      <family val="1"/>
    </font>
    <font>
      <sz val="12"/>
      <color indexed="40"/>
      <name val="標楷體"/>
      <family val="4"/>
    </font>
    <font>
      <sz val="12"/>
      <color indexed="16"/>
      <name val="細明體"/>
      <family val="3"/>
    </font>
    <font>
      <b/>
      <sz val="14"/>
      <name val="標楷體"/>
      <family val="4"/>
    </font>
    <font>
      <sz val="14"/>
      <name val="標楷體"/>
      <family val="4"/>
    </font>
    <font>
      <b/>
      <sz val="12"/>
      <name val="新細明體"/>
      <family val="1"/>
    </font>
    <font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Arial"/>
      <family val="2"/>
    </font>
    <font>
      <sz val="12"/>
      <color indexed="10"/>
      <name val="Book Antiqua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B0F0"/>
      <name val="Book Antiqua"/>
      <family val="1"/>
    </font>
    <font>
      <sz val="12"/>
      <color rgb="FF33CCFF"/>
      <name val="標楷體"/>
      <family val="4"/>
    </font>
    <font>
      <sz val="12"/>
      <color rgb="FF33CCFF"/>
      <name val="Book Antiqua"/>
      <family val="1"/>
    </font>
    <font>
      <sz val="12"/>
      <color rgb="FF00B0F0"/>
      <name val="標楷體"/>
      <family val="4"/>
    </font>
    <font>
      <sz val="12"/>
      <color rgb="FF00CCFF"/>
      <name val="標楷體"/>
      <family val="4"/>
    </font>
    <font>
      <sz val="10"/>
      <color rgb="FFDD4B39"/>
      <name val="Arial"/>
      <family val="2"/>
    </font>
    <font>
      <sz val="12"/>
      <color rgb="FFFF0000"/>
      <name val="Book Antiqua"/>
      <family val="1"/>
    </font>
    <font>
      <sz val="12"/>
      <color rgb="FFFF0000"/>
      <name val="標楷體"/>
      <family val="4"/>
    </font>
    <font>
      <sz val="12"/>
      <color rgb="FF80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2" applyNumberFormat="0" applyAlignment="0" applyProtection="0"/>
    <xf numFmtId="0" fontId="69" fillId="22" borderId="8" applyNumberFormat="0" applyAlignment="0" applyProtection="0"/>
    <xf numFmtId="0" fontId="70" fillId="31" borderId="9" applyNumberFormat="0" applyAlignment="0" applyProtection="0"/>
    <xf numFmtId="0" fontId="71" fillId="32" borderId="0" applyNumberFormat="0" applyBorder="0" applyAlignment="0" applyProtection="0"/>
    <xf numFmtId="0" fontId="72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49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27" fillId="0" borderId="47" xfId="0" applyFont="1" applyBorder="1" applyAlignment="1">
      <alignment horizontal="center" vertical="center" shrinkToFit="1"/>
    </xf>
    <xf numFmtId="0" fontId="73" fillId="0" borderId="11" xfId="0" applyFont="1" applyFill="1" applyBorder="1" applyAlignment="1">
      <alignment horizontal="center" vertical="center" shrinkToFit="1"/>
    </xf>
    <xf numFmtId="0" fontId="73" fillId="0" borderId="17" xfId="0" applyFont="1" applyBorder="1" applyAlignment="1">
      <alignment horizontal="center" vertical="center" shrinkToFit="1"/>
    </xf>
    <xf numFmtId="0" fontId="73" fillId="0" borderId="15" xfId="0" applyFont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center" vertical="center" shrinkToFit="1"/>
    </xf>
    <xf numFmtId="0" fontId="11" fillId="0" borderId="15" xfId="0" applyFont="1" applyBorder="1" applyAlignment="1">
      <alignment horizontal="left" vertical="center" shrinkToFit="1"/>
    </xf>
    <xf numFmtId="0" fontId="11" fillId="0" borderId="17" xfId="0" applyFont="1" applyBorder="1" applyAlignment="1">
      <alignment horizontal="left" vertical="center" shrinkToFit="1"/>
    </xf>
    <xf numFmtId="0" fontId="25" fillId="0" borderId="15" xfId="0" applyFont="1" applyBorder="1" applyAlignment="1">
      <alignment horizontal="left" vertical="center" shrinkToFit="1"/>
    </xf>
    <xf numFmtId="0" fontId="74" fillId="0" borderId="11" xfId="0" applyFont="1" applyBorder="1" applyAlignment="1">
      <alignment horizontal="left" vertical="center" shrinkToFit="1"/>
    </xf>
    <xf numFmtId="0" fontId="75" fillId="35" borderId="11" xfId="0" applyFont="1" applyFill="1" applyBorder="1" applyAlignment="1">
      <alignment horizontal="center" vertical="center" shrinkToFit="1"/>
    </xf>
    <xf numFmtId="0" fontId="74" fillId="0" borderId="15" xfId="0" applyFont="1" applyBorder="1" applyAlignment="1">
      <alignment horizontal="left" vertical="center" shrinkToFit="1"/>
    </xf>
    <xf numFmtId="0" fontId="75" fillId="0" borderId="15" xfId="0" applyFont="1" applyBorder="1" applyAlignment="1">
      <alignment horizontal="center" vertical="center" shrinkToFit="1"/>
    </xf>
    <xf numFmtId="0" fontId="76" fillId="0" borderId="17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center" vertical="center" shrinkToFit="1"/>
    </xf>
    <xf numFmtId="0" fontId="27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left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7" fillId="35" borderId="17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left" vertical="center" shrinkToFit="1"/>
    </xf>
    <xf numFmtId="0" fontId="20" fillId="35" borderId="17" xfId="0" applyFont="1" applyFill="1" applyBorder="1" applyAlignment="1">
      <alignment horizontal="left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73" fillId="0" borderId="17" xfId="0" applyFont="1" applyBorder="1" applyAlignment="1">
      <alignment horizontal="left" vertical="center" shrinkToFit="1"/>
    </xf>
    <xf numFmtId="0" fontId="16" fillId="35" borderId="47" xfId="0" applyFont="1" applyFill="1" applyBorder="1" applyAlignment="1">
      <alignment horizontal="left" vertical="center" shrinkToFit="1"/>
    </xf>
    <xf numFmtId="0" fontId="77" fillId="35" borderId="17" xfId="0" applyFont="1" applyFill="1" applyBorder="1" applyAlignment="1">
      <alignment horizontal="left" vertical="center" shrinkToFit="1"/>
    </xf>
    <xf numFmtId="0" fontId="28" fillId="35" borderId="15" xfId="0" applyFont="1" applyFill="1" applyBorder="1" applyAlignment="1">
      <alignment horizontal="left" vertical="center" shrinkToFit="1"/>
    </xf>
    <xf numFmtId="0" fontId="28" fillId="0" borderId="50" xfId="0" applyFont="1" applyFill="1" applyBorder="1" applyAlignment="1">
      <alignment horizontal="left" vertical="center" shrinkToFit="1"/>
    </xf>
    <xf numFmtId="0" fontId="16" fillId="35" borderId="48" xfId="0" applyFont="1" applyFill="1" applyBorder="1" applyAlignment="1">
      <alignment horizontal="left" vertical="center" shrinkToFit="1"/>
    </xf>
    <xf numFmtId="0" fontId="25" fillId="35" borderId="11" xfId="0" applyFont="1" applyFill="1" applyBorder="1" applyAlignment="1">
      <alignment horizontal="left" vertical="center" shrinkToFit="1"/>
    </xf>
    <xf numFmtId="0" fontId="73" fillId="0" borderId="15" xfId="0" applyFont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25" fillId="35" borderId="15" xfId="0" applyFont="1" applyFill="1" applyBorder="1" applyAlignment="1">
      <alignment horizontal="left" vertical="center" shrinkToFit="1"/>
    </xf>
    <xf numFmtId="0" fontId="25" fillId="35" borderId="15" xfId="0" applyFont="1" applyFill="1" applyBorder="1" applyAlignment="1">
      <alignment horizontal="center" vertical="center" shrinkToFit="1"/>
    </xf>
    <xf numFmtId="0" fontId="25" fillId="35" borderId="17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25" fillId="0" borderId="11" xfId="0" applyFont="1" applyBorder="1" applyAlignment="1">
      <alignment horizontal="left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5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17" xfId="0" applyFont="1" applyBorder="1" applyAlignment="1">
      <alignment horizontal="center" vertical="center" shrinkToFit="1"/>
    </xf>
    <xf numFmtId="0" fontId="16" fillId="35" borderId="0" xfId="0" applyFont="1" applyFill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0" fontId="25" fillId="35" borderId="17" xfId="0" applyFont="1" applyFill="1" applyBorder="1" applyAlignment="1">
      <alignment horizontal="left" vertical="center" shrinkToFit="1"/>
    </xf>
    <xf numFmtId="0" fontId="11" fillId="35" borderId="17" xfId="0" applyFont="1" applyFill="1" applyBorder="1" applyAlignment="1">
      <alignment horizontal="left" vertical="center" shrinkToFit="1"/>
    </xf>
    <xf numFmtId="0" fontId="11" fillId="0" borderId="47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left" vertical="center" shrinkToFit="1"/>
    </xf>
    <xf numFmtId="0" fontId="11" fillId="35" borderId="11" xfId="0" applyFont="1" applyFill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78" fillId="0" borderId="0" xfId="0" applyFont="1" applyAlignment="1">
      <alignment/>
    </xf>
    <xf numFmtId="0" fontId="11" fillId="35" borderId="0" xfId="0" applyFont="1" applyFill="1" applyAlignment="1">
      <alignment horizontal="left" vertical="center" shrinkToFit="1"/>
    </xf>
    <xf numFmtId="0" fontId="16" fillId="0" borderId="51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1" fillId="0" borderId="0" xfId="0" applyFont="1" applyAlignment="1">
      <alignment horizontal="center" vertical="center" shrinkToFit="1"/>
    </xf>
    <xf numFmtId="0" fontId="77" fillId="0" borderId="15" xfId="0" applyFont="1" applyBorder="1" applyAlignment="1">
      <alignment horizontal="left" vertical="center" shrinkToFit="1"/>
    </xf>
    <xf numFmtId="0" fontId="77" fillId="0" borderId="17" xfId="0" applyFont="1" applyBorder="1" applyAlignment="1">
      <alignment horizontal="left" vertical="center" shrinkToFit="1"/>
    </xf>
    <xf numFmtId="0" fontId="27" fillId="0" borderId="52" xfId="0" applyFont="1" applyBorder="1" applyAlignment="1">
      <alignment horizontal="center" vertical="center" shrinkToFit="1"/>
    </xf>
    <xf numFmtId="0" fontId="76" fillId="35" borderId="0" xfId="0" applyFont="1" applyFill="1" applyAlignment="1">
      <alignment horizontal="left" vertical="center" shrinkToFit="1"/>
    </xf>
    <xf numFmtId="0" fontId="73" fillId="35" borderId="15" xfId="0" applyFont="1" applyFill="1" applyBorder="1" applyAlignment="1">
      <alignment horizontal="center" vertical="center" shrinkToFit="1"/>
    </xf>
    <xf numFmtId="0" fontId="79" fillId="0" borderId="11" xfId="0" applyFont="1" applyFill="1" applyBorder="1" applyAlignment="1">
      <alignment horizontal="center" vertical="center" shrinkToFit="1"/>
    </xf>
    <xf numFmtId="0" fontId="79" fillId="0" borderId="15" xfId="0" applyFont="1" applyFill="1" applyBorder="1" applyAlignment="1">
      <alignment horizontal="center" vertical="center" shrinkToFit="1"/>
    </xf>
    <xf numFmtId="0" fontId="79" fillId="0" borderId="15" xfId="0" applyFont="1" applyBorder="1" applyAlignment="1">
      <alignment horizontal="center" vertical="center" shrinkToFit="1"/>
    </xf>
    <xf numFmtId="0" fontId="80" fillId="0" borderId="15" xfId="0" applyFont="1" applyBorder="1" applyAlignment="1">
      <alignment horizontal="left" vertical="center" shrinkToFit="1"/>
    </xf>
    <xf numFmtId="0" fontId="80" fillId="35" borderId="50" xfId="0" applyFont="1" applyFill="1" applyBorder="1" applyAlignment="1">
      <alignment horizontal="left" vertical="center" shrinkToFit="1"/>
    </xf>
    <xf numFmtId="0" fontId="79" fillId="35" borderId="15" xfId="0" applyFont="1" applyFill="1" applyBorder="1" applyAlignment="1">
      <alignment horizontal="center" vertical="center" shrinkToFit="1"/>
    </xf>
    <xf numFmtId="0" fontId="79" fillId="0" borderId="11" xfId="0" applyFont="1" applyBorder="1" applyAlignment="1">
      <alignment horizontal="center" vertical="center" shrinkToFit="1"/>
    </xf>
    <xf numFmtId="0" fontId="79" fillId="0" borderId="17" xfId="0" applyFont="1" applyBorder="1" applyAlignment="1">
      <alignment horizontal="center" vertical="center" shrinkToFit="1"/>
    </xf>
    <xf numFmtId="0" fontId="80" fillId="0" borderId="17" xfId="0" applyFont="1" applyBorder="1" applyAlignment="1">
      <alignment horizontal="left" vertical="center" shrinkToFit="1"/>
    </xf>
    <xf numFmtId="0" fontId="79" fillId="35" borderId="17" xfId="0" applyFont="1" applyFill="1" applyBorder="1" applyAlignment="1">
      <alignment horizontal="center" vertical="center" shrinkToFit="1"/>
    </xf>
    <xf numFmtId="0" fontId="80" fillId="0" borderId="15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21" fillId="0" borderId="5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6" fillId="35" borderId="53" xfId="0" applyFont="1" applyFill="1" applyBorder="1" applyAlignment="1">
      <alignment horizontal="left" vertical="center" shrinkToFit="1"/>
    </xf>
    <xf numFmtId="0" fontId="26" fillId="35" borderId="54" xfId="0" applyFont="1" applyFill="1" applyBorder="1" applyAlignment="1">
      <alignment horizontal="left" vertical="center" shrinkToFit="1"/>
    </xf>
    <xf numFmtId="0" fontId="26" fillId="35" borderId="55" xfId="0" applyFont="1" applyFill="1" applyBorder="1" applyAlignment="1">
      <alignment horizontal="left" vertical="center" shrinkToFit="1"/>
    </xf>
    <xf numFmtId="0" fontId="30" fillId="0" borderId="0" xfId="0" applyFont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26" fillId="0" borderId="53" xfId="0" applyFont="1" applyBorder="1" applyAlignment="1">
      <alignment horizontal="left" vertical="center" shrinkToFit="1"/>
    </xf>
    <xf numFmtId="0" fontId="19" fillId="0" borderId="54" xfId="0" applyFont="1" applyBorder="1" applyAlignment="1">
      <alignment horizontal="left" vertical="center" shrinkToFit="1"/>
    </xf>
    <xf numFmtId="0" fontId="19" fillId="0" borderId="55" xfId="0" applyFont="1" applyBorder="1" applyAlignment="1">
      <alignment horizontal="left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textRotation="255"/>
    </xf>
    <xf numFmtId="0" fontId="16" fillId="35" borderId="15" xfId="0" applyFont="1" applyFill="1" applyBorder="1" applyAlignment="1">
      <alignment horizontal="center" vertical="center" textRotation="255"/>
    </xf>
    <xf numFmtId="0" fontId="16" fillId="35" borderId="17" xfId="0" applyFont="1" applyFill="1" applyBorder="1" applyAlignment="1">
      <alignment horizontal="center" vertical="center" textRotation="255"/>
    </xf>
    <xf numFmtId="0" fontId="18" fillId="0" borderId="49" xfId="0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30" fillId="0" borderId="50" xfId="0" applyFont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textRotation="255" shrinkToFit="1"/>
    </xf>
    <xf numFmtId="0" fontId="16" fillId="35" borderId="15" xfId="0" applyFont="1" applyFill="1" applyBorder="1" applyAlignment="1">
      <alignment horizontal="center" vertical="center" textRotation="255" shrinkToFit="1"/>
    </xf>
    <xf numFmtId="0" fontId="16" fillId="35" borderId="17" xfId="0" applyFont="1" applyFill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81" fillId="35" borderId="53" xfId="0" applyFont="1" applyFill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9" fillId="35" borderId="53" xfId="0" applyFont="1" applyFill="1" applyBorder="1" applyAlignment="1">
      <alignment horizontal="left" vertical="center" shrinkToFit="1"/>
    </xf>
    <xf numFmtId="0" fontId="19" fillId="35" borderId="54" xfId="0" applyFont="1" applyFill="1" applyBorder="1" applyAlignment="1">
      <alignment horizontal="left" vertical="center" shrinkToFit="1"/>
    </xf>
    <xf numFmtId="0" fontId="19" fillId="35" borderId="55" xfId="0" applyFont="1" applyFill="1" applyBorder="1" applyAlignment="1">
      <alignment horizontal="left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80" fillId="35" borderId="11" xfId="0" applyFont="1" applyFill="1" applyBorder="1" applyAlignment="1">
      <alignment horizontal="center" vertical="center" shrinkToFit="1"/>
    </xf>
    <xf numFmtId="0" fontId="80" fillId="35" borderId="15" xfId="0" applyFont="1" applyFill="1" applyBorder="1" applyAlignment="1">
      <alignment horizontal="center" vertical="center" shrinkToFit="1"/>
    </xf>
    <xf numFmtId="0" fontId="80" fillId="35" borderId="17" xfId="0" applyFont="1" applyFill="1" applyBorder="1" applyAlignment="1">
      <alignment horizontal="center" vertical="center" shrinkToFit="1"/>
    </xf>
    <xf numFmtId="0" fontId="19" fillId="35" borderId="53" xfId="0" applyFont="1" applyFill="1" applyBorder="1" applyAlignment="1">
      <alignment horizontal="left" vertical="center" shrinkToFit="1"/>
    </xf>
    <xf numFmtId="178" fontId="16" fillId="0" borderId="47" xfId="0" applyNumberFormat="1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92</xdr:row>
      <xdr:rowOff>38100</xdr:rowOff>
    </xdr:from>
    <xdr:to>
      <xdr:col>6</xdr:col>
      <xdr:colOff>247650</xdr:colOff>
      <xdr:row>92</xdr:row>
      <xdr:rowOff>238125</xdr:rowOff>
    </xdr:to>
    <xdr:pic>
      <xdr:nvPicPr>
        <xdr:cNvPr id="1" name="圖片 1" descr="營養師印鑑104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7068800"/>
          <a:ext cx="7239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92</xdr:row>
      <xdr:rowOff>47625</xdr:rowOff>
    </xdr:from>
    <xdr:to>
      <xdr:col>6</xdr:col>
      <xdr:colOff>228600</xdr:colOff>
      <xdr:row>92</xdr:row>
      <xdr:rowOff>247650</xdr:rowOff>
    </xdr:to>
    <xdr:pic>
      <xdr:nvPicPr>
        <xdr:cNvPr id="2" name="圖片 1" descr="營養師印鑑104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078325"/>
          <a:ext cx="7143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92</xdr:row>
      <xdr:rowOff>19050</xdr:rowOff>
    </xdr:from>
    <xdr:to>
      <xdr:col>6</xdr:col>
      <xdr:colOff>228600</xdr:colOff>
      <xdr:row>92</xdr:row>
      <xdr:rowOff>228600</xdr:rowOff>
    </xdr:to>
    <xdr:pic>
      <xdr:nvPicPr>
        <xdr:cNvPr id="3" name="圖片 1" descr="營養師印鑑104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17049750"/>
          <a:ext cx="7143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92</xdr:row>
      <xdr:rowOff>57150</xdr:rowOff>
    </xdr:from>
    <xdr:to>
      <xdr:col>6</xdr:col>
      <xdr:colOff>238125</xdr:colOff>
      <xdr:row>92</xdr:row>
      <xdr:rowOff>190500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7087850"/>
          <a:ext cx="904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92</xdr:row>
      <xdr:rowOff>57150</xdr:rowOff>
    </xdr:from>
    <xdr:to>
      <xdr:col>6</xdr:col>
      <xdr:colOff>238125</xdr:colOff>
      <xdr:row>92</xdr:row>
      <xdr:rowOff>190500</xdr:rowOff>
    </xdr:to>
    <xdr:pic>
      <xdr:nvPicPr>
        <xdr:cNvPr id="5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7087850"/>
          <a:ext cx="904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92</xdr:row>
      <xdr:rowOff>57150</xdr:rowOff>
    </xdr:from>
    <xdr:to>
      <xdr:col>6</xdr:col>
      <xdr:colOff>238125</xdr:colOff>
      <xdr:row>92</xdr:row>
      <xdr:rowOff>190500</xdr:rowOff>
    </xdr:to>
    <xdr:pic>
      <xdr:nvPicPr>
        <xdr:cNvPr id="6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17087850"/>
          <a:ext cx="9048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92</xdr:row>
      <xdr:rowOff>0</xdr:rowOff>
    </xdr:from>
    <xdr:to>
      <xdr:col>6</xdr:col>
      <xdr:colOff>266700</xdr:colOff>
      <xdr:row>93</xdr:row>
      <xdr:rowOff>9525</xdr:rowOff>
    </xdr:to>
    <xdr:pic>
      <xdr:nvPicPr>
        <xdr:cNvPr id="7" name="圖片 1" descr="營養師印鑑10411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0" y="17030700"/>
          <a:ext cx="1009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4"/>
  <sheetViews>
    <sheetView tabSelected="1" zoomScalePageLayoutView="0" workbookViewId="0" topLeftCell="A1">
      <selection activeCell="A1" sqref="A1:Z93"/>
    </sheetView>
  </sheetViews>
  <sheetFormatPr defaultColWidth="9.00390625" defaultRowHeight="16.5"/>
  <cols>
    <col min="1" max="1" width="5.2539062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147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75"/>
      <c r="Q1" s="65"/>
      <c r="R1" s="65"/>
      <c r="S1" s="65"/>
      <c r="T1" s="65"/>
      <c r="U1" s="65"/>
      <c r="V1" s="218" t="s">
        <v>39</v>
      </c>
      <c r="W1" s="218"/>
      <c r="X1" s="218"/>
      <c r="Y1" s="59">
        <v>23</v>
      </c>
    </row>
    <row r="2" spans="1:27" ht="15.75" customHeight="1">
      <c r="A2" s="75"/>
      <c r="B2" s="208" t="s">
        <v>161</v>
      </c>
      <c r="C2" s="209"/>
      <c r="D2" s="209"/>
      <c r="E2" s="209"/>
      <c r="F2" s="209" t="s">
        <v>120</v>
      </c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14" t="s">
        <v>40</v>
      </c>
      <c r="W2" s="214"/>
      <c r="X2" s="214"/>
      <c r="Y2" s="59">
        <v>6</v>
      </c>
      <c r="Z2" s="52"/>
      <c r="AA2" s="50"/>
    </row>
    <row r="3" spans="1:27" ht="14.25" customHeight="1">
      <c r="A3" s="59"/>
      <c r="B3" s="179" t="s">
        <v>41</v>
      </c>
      <c r="C3" s="179" t="s">
        <v>42</v>
      </c>
      <c r="D3" s="179" t="s">
        <v>43</v>
      </c>
      <c r="E3" s="211" t="s">
        <v>44</v>
      </c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3"/>
      <c r="Q3" s="211" t="s">
        <v>45</v>
      </c>
      <c r="R3" s="212"/>
      <c r="S3" s="213"/>
      <c r="T3" s="211" t="s">
        <v>46</v>
      </c>
      <c r="U3" s="212"/>
      <c r="V3" s="212"/>
      <c r="W3" s="212"/>
      <c r="X3" s="213"/>
      <c r="Y3" s="179" t="s">
        <v>47</v>
      </c>
      <c r="Z3" s="52"/>
      <c r="AA3" s="50"/>
    </row>
    <row r="4" spans="1:27" ht="14.25" customHeight="1">
      <c r="A4" s="75"/>
      <c r="B4" s="180"/>
      <c r="C4" s="180"/>
      <c r="D4" s="180"/>
      <c r="E4" s="177" t="s">
        <v>48</v>
      </c>
      <c r="F4" s="217" t="s">
        <v>37</v>
      </c>
      <c r="G4" s="179" t="s">
        <v>49</v>
      </c>
      <c r="H4" s="217" t="s">
        <v>37</v>
      </c>
      <c r="I4" s="179" t="s">
        <v>49</v>
      </c>
      <c r="J4" s="211" t="s">
        <v>50</v>
      </c>
      <c r="K4" s="212"/>
      <c r="L4" s="212"/>
      <c r="M4" s="212"/>
      <c r="N4" s="212"/>
      <c r="O4" s="212"/>
      <c r="P4" s="213"/>
      <c r="Q4" s="179" t="s">
        <v>51</v>
      </c>
      <c r="R4" s="179" t="s">
        <v>52</v>
      </c>
      <c r="S4" s="179" t="s">
        <v>53</v>
      </c>
      <c r="T4" s="179" t="s">
        <v>54</v>
      </c>
      <c r="U4" s="179" t="s">
        <v>55</v>
      </c>
      <c r="V4" s="179" t="s">
        <v>56</v>
      </c>
      <c r="W4" s="179" t="s">
        <v>57</v>
      </c>
      <c r="X4" s="179" t="s">
        <v>58</v>
      </c>
      <c r="Y4" s="180"/>
      <c r="Z4" s="52"/>
      <c r="AA4" s="50"/>
    </row>
    <row r="5" spans="1:27" ht="14.25" customHeight="1">
      <c r="A5" s="75"/>
      <c r="B5" s="180"/>
      <c r="C5" s="180"/>
      <c r="D5" s="180"/>
      <c r="E5" s="177"/>
      <c r="F5" s="217"/>
      <c r="G5" s="180"/>
      <c r="H5" s="217"/>
      <c r="I5" s="180"/>
      <c r="J5" s="215" t="s">
        <v>59</v>
      </c>
      <c r="K5" s="215" t="s">
        <v>60</v>
      </c>
      <c r="L5" s="215" t="s">
        <v>61</v>
      </c>
      <c r="M5" s="215" t="s">
        <v>62</v>
      </c>
      <c r="N5" s="215" t="s">
        <v>63</v>
      </c>
      <c r="O5" s="216" t="s">
        <v>64</v>
      </c>
      <c r="P5" s="215" t="s">
        <v>65</v>
      </c>
      <c r="Q5" s="180"/>
      <c r="R5" s="180"/>
      <c r="S5" s="180"/>
      <c r="T5" s="180"/>
      <c r="U5" s="180"/>
      <c r="V5" s="180"/>
      <c r="W5" s="180"/>
      <c r="X5" s="180"/>
      <c r="Y5" s="180"/>
      <c r="Z5" s="52"/>
      <c r="AA5" s="50"/>
    </row>
    <row r="6" spans="1:27" ht="14.25" customHeight="1">
      <c r="A6" s="75"/>
      <c r="B6" s="180"/>
      <c r="C6" s="180"/>
      <c r="D6" s="180"/>
      <c r="E6" s="177"/>
      <c r="F6" s="217"/>
      <c r="G6" s="180"/>
      <c r="H6" s="217"/>
      <c r="I6" s="180"/>
      <c r="J6" s="215"/>
      <c r="K6" s="215"/>
      <c r="L6" s="215"/>
      <c r="M6" s="215"/>
      <c r="N6" s="215"/>
      <c r="O6" s="216"/>
      <c r="P6" s="215"/>
      <c r="Q6" s="180"/>
      <c r="R6" s="180"/>
      <c r="S6" s="180"/>
      <c r="T6" s="181"/>
      <c r="U6" s="181"/>
      <c r="V6" s="181"/>
      <c r="W6" s="181"/>
      <c r="X6" s="181"/>
      <c r="Y6" s="180"/>
      <c r="Z6" s="52"/>
      <c r="AA6" s="50"/>
    </row>
    <row r="7" spans="1:27" ht="14.25" customHeight="1">
      <c r="A7" s="75">
        <v>614</v>
      </c>
      <c r="B7" s="181"/>
      <c r="C7" s="181"/>
      <c r="D7" s="181"/>
      <c r="E7" s="178"/>
      <c r="F7" s="182"/>
      <c r="G7" s="181"/>
      <c r="H7" s="217"/>
      <c r="I7" s="181"/>
      <c r="J7" s="215"/>
      <c r="K7" s="215"/>
      <c r="L7" s="215"/>
      <c r="M7" s="215"/>
      <c r="N7" s="215"/>
      <c r="O7" s="216"/>
      <c r="P7" s="215"/>
      <c r="Q7" s="181"/>
      <c r="R7" s="181"/>
      <c r="S7" s="181"/>
      <c r="T7" s="60">
        <v>5</v>
      </c>
      <c r="U7" s="60">
        <v>4</v>
      </c>
      <c r="V7" s="60">
        <v>3</v>
      </c>
      <c r="W7" s="60">
        <v>2</v>
      </c>
      <c r="X7" s="60">
        <v>1</v>
      </c>
      <c r="Y7" s="181"/>
      <c r="Z7" s="52"/>
      <c r="AA7" s="50"/>
    </row>
    <row r="8" spans="1:27" ht="14.25" customHeight="1">
      <c r="A8" s="75"/>
      <c r="B8" s="189">
        <v>44095</v>
      </c>
      <c r="C8" s="166" t="s">
        <v>66</v>
      </c>
      <c r="D8" s="193" t="s">
        <v>118</v>
      </c>
      <c r="E8" s="199" t="s">
        <v>110</v>
      </c>
      <c r="F8" s="115" t="s">
        <v>162</v>
      </c>
      <c r="G8" s="99">
        <f>ROUND(54*A7/1000,0)</f>
        <v>33</v>
      </c>
      <c r="H8" s="101" t="s">
        <v>111</v>
      </c>
      <c r="I8" s="100">
        <f>ROUND(5*A7/1000,0)</f>
        <v>3</v>
      </c>
      <c r="J8" s="186">
        <v>5</v>
      </c>
      <c r="K8" s="186">
        <v>2.6</v>
      </c>
      <c r="L8" s="186">
        <v>0</v>
      </c>
      <c r="M8" s="186">
        <v>2</v>
      </c>
      <c r="N8" s="186">
        <v>0</v>
      </c>
      <c r="O8" s="186">
        <v>2.5</v>
      </c>
      <c r="P8" s="186">
        <f>SUM(J8*70+K8*75+L8*120+M8*25+N8*60+O8*45)</f>
        <v>707.5</v>
      </c>
      <c r="Q8" s="205"/>
      <c r="R8" s="205"/>
      <c r="S8" s="205"/>
      <c r="T8" s="205"/>
      <c r="U8" s="205"/>
      <c r="V8" s="205"/>
      <c r="W8" s="205"/>
      <c r="X8" s="205"/>
      <c r="Y8" s="220" t="s">
        <v>168</v>
      </c>
      <c r="Z8" s="52"/>
      <c r="AA8" s="50"/>
    </row>
    <row r="9" spans="1:27" ht="14.25" customHeight="1">
      <c r="A9" s="75"/>
      <c r="B9" s="190"/>
      <c r="C9" s="167"/>
      <c r="D9" s="194"/>
      <c r="E9" s="197"/>
      <c r="F9" s="101" t="s">
        <v>112</v>
      </c>
      <c r="G9" s="102">
        <f>ROUND(22*A7/1000,0)</f>
        <v>14</v>
      </c>
      <c r="H9" s="119"/>
      <c r="I9" s="103"/>
      <c r="J9" s="187"/>
      <c r="K9" s="187"/>
      <c r="L9" s="187"/>
      <c r="M9" s="187"/>
      <c r="N9" s="187"/>
      <c r="O9" s="187"/>
      <c r="P9" s="187"/>
      <c r="Q9" s="206"/>
      <c r="R9" s="206"/>
      <c r="S9" s="206"/>
      <c r="T9" s="206"/>
      <c r="U9" s="206"/>
      <c r="V9" s="206"/>
      <c r="W9" s="206"/>
      <c r="X9" s="206"/>
      <c r="Y9" s="221"/>
      <c r="Z9" s="52"/>
      <c r="AA9" s="50"/>
    </row>
    <row r="10" spans="1:27" ht="14.25" customHeight="1">
      <c r="A10" s="75"/>
      <c r="B10" s="190"/>
      <c r="C10" s="167"/>
      <c r="D10" s="194"/>
      <c r="E10" s="198"/>
      <c r="F10" s="104" t="s">
        <v>113</v>
      </c>
      <c r="G10" s="105">
        <f>ROUND(27*A7/1000,0)</f>
        <v>17</v>
      </c>
      <c r="H10" s="118"/>
      <c r="I10" s="106"/>
      <c r="J10" s="187"/>
      <c r="K10" s="187"/>
      <c r="L10" s="187"/>
      <c r="M10" s="187"/>
      <c r="N10" s="187"/>
      <c r="O10" s="187"/>
      <c r="P10" s="187"/>
      <c r="Q10" s="207"/>
      <c r="R10" s="207"/>
      <c r="S10" s="207"/>
      <c r="T10" s="207"/>
      <c r="U10" s="207"/>
      <c r="V10" s="207"/>
      <c r="W10" s="207"/>
      <c r="X10" s="207"/>
      <c r="Y10" s="221"/>
      <c r="Z10" s="52"/>
      <c r="AA10" s="50"/>
    </row>
    <row r="11" spans="1:27" ht="14.25" customHeight="1">
      <c r="A11" s="75"/>
      <c r="B11" s="190"/>
      <c r="C11" s="167"/>
      <c r="D11" s="194"/>
      <c r="E11" s="182" t="s">
        <v>97</v>
      </c>
      <c r="F11" s="69" t="s">
        <v>98</v>
      </c>
      <c r="G11" s="56">
        <f>ROUND(43.75*A7/1000,0)</f>
        <v>27</v>
      </c>
      <c r="H11" s="67"/>
      <c r="I11" s="57"/>
      <c r="J11" s="187"/>
      <c r="K11" s="187"/>
      <c r="L11" s="187"/>
      <c r="M11" s="187"/>
      <c r="N11" s="187"/>
      <c r="O11" s="187"/>
      <c r="P11" s="187"/>
      <c r="Q11" s="205"/>
      <c r="R11" s="205"/>
      <c r="S11" s="205"/>
      <c r="T11" s="205"/>
      <c r="U11" s="205"/>
      <c r="V11" s="205"/>
      <c r="W11" s="205"/>
      <c r="X11" s="205"/>
      <c r="Y11" s="221"/>
      <c r="AA11" s="49"/>
    </row>
    <row r="12" spans="1:27" ht="14.25" customHeight="1">
      <c r="A12" s="75"/>
      <c r="B12" s="190"/>
      <c r="C12" s="167"/>
      <c r="D12" s="194"/>
      <c r="E12" s="177"/>
      <c r="F12" s="67" t="s">
        <v>99</v>
      </c>
      <c r="G12" s="57">
        <f>ROUND(6.25*A7/1000,0)</f>
        <v>4</v>
      </c>
      <c r="H12" s="69"/>
      <c r="I12" s="57"/>
      <c r="J12" s="187"/>
      <c r="K12" s="187"/>
      <c r="L12" s="187"/>
      <c r="M12" s="187"/>
      <c r="N12" s="187"/>
      <c r="O12" s="187"/>
      <c r="P12" s="187"/>
      <c r="Q12" s="206"/>
      <c r="R12" s="206"/>
      <c r="S12" s="206"/>
      <c r="T12" s="206"/>
      <c r="U12" s="206"/>
      <c r="V12" s="206"/>
      <c r="W12" s="206"/>
      <c r="X12" s="206"/>
      <c r="Y12" s="221"/>
      <c r="Z12" s="49"/>
      <c r="AA12" s="49"/>
    </row>
    <row r="13" spans="1:27" ht="14.25" customHeight="1">
      <c r="A13" s="75"/>
      <c r="B13" s="190"/>
      <c r="C13" s="167"/>
      <c r="D13" s="194"/>
      <c r="E13" s="178"/>
      <c r="F13" s="70" t="s">
        <v>100</v>
      </c>
      <c r="G13" s="57">
        <f>ROUND(0.4*A7/1000,1)</f>
        <v>0.2</v>
      </c>
      <c r="H13" s="70"/>
      <c r="I13" s="58"/>
      <c r="J13" s="187"/>
      <c r="K13" s="187"/>
      <c r="L13" s="187"/>
      <c r="M13" s="187"/>
      <c r="N13" s="187"/>
      <c r="O13" s="187"/>
      <c r="P13" s="187"/>
      <c r="Q13" s="207"/>
      <c r="R13" s="207"/>
      <c r="S13" s="207"/>
      <c r="T13" s="207"/>
      <c r="U13" s="207"/>
      <c r="V13" s="207"/>
      <c r="W13" s="207"/>
      <c r="X13" s="207"/>
      <c r="Y13" s="221"/>
      <c r="Z13" s="49"/>
      <c r="AA13" s="49"/>
    </row>
    <row r="14" spans="1:27" ht="14.25" customHeight="1">
      <c r="A14" s="75"/>
      <c r="B14" s="190"/>
      <c r="C14" s="167"/>
      <c r="D14" s="194"/>
      <c r="E14" s="176" t="s">
        <v>121</v>
      </c>
      <c r="F14" s="141" t="s">
        <v>122</v>
      </c>
      <c r="G14" s="56">
        <f>ROUND(65*A7/1000,0)</f>
        <v>40</v>
      </c>
      <c r="H14" s="107"/>
      <c r="I14" s="102"/>
      <c r="J14" s="187"/>
      <c r="K14" s="187"/>
      <c r="L14" s="187"/>
      <c r="M14" s="187"/>
      <c r="N14" s="187"/>
      <c r="O14" s="187"/>
      <c r="P14" s="187"/>
      <c r="Q14" s="205"/>
      <c r="R14" s="205"/>
      <c r="S14" s="205"/>
      <c r="T14" s="205"/>
      <c r="U14" s="205"/>
      <c r="V14" s="205"/>
      <c r="W14" s="205"/>
      <c r="X14" s="205"/>
      <c r="Y14" s="221"/>
      <c r="Z14" s="49"/>
      <c r="AA14" s="49"/>
    </row>
    <row r="15" spans="1:27" ht="14.25" customHeight="1">
      <c r="A15" s="75"/>
      <c r="B15" s="190"/>
      <c r="C15" s="167"/>
      <c r="D15" s="194"/>
      <c r="E15" s="177"/>
      <c r="F15" s="91" t="s">
        <v>164</v>
      </c>
      <c r="G15" s="57">
        <v>2</v>
      </c>
      <c r="H15" s="108"/>
      <c r="I15" s="102"/>
      <c r="J15" s="187"/>
      <c r="K15" s="187"/>
      <c r="L15" s="187"/>
      <c r="M15" s="187"/>
      <c r="N15" s="187"/>
      <c r="O15" s="187"/>
      <c r="P15" s="187"/>
      <c r="Q15" s="206"/>
      <c r="R15" s="206"/>
      <c r="S15" s="206"/>
      <c r="T15" s="206"/>
      <c r="U15" s="206"/>
      <c r="V15" s="206"/>
      <c r="W15" s="206"/>
      <c r="X15" s="206"/>
      <c r="Y15" s="221"/>
      <c r="Z15" s="49"/>
      <c r="AA15" s="49"/>
    </row>
    <row r="16" spans="1:30" ht="14.25" customHeight="1">
      <c r="A16" s="75"/>
      <c r="B16" s="190"/>
      <c r="C16" s="167"/>
      <c r="D16" s="194"/>
      <c r="E16" s="178"/>
      <c r="F16" s="116"/>
      <c r="G16" s="88"/>
      <c r="H16" s="109"/>
      <c r="I16" s="105"/>
      <c r="J16" s="187"/>
      <c r="K16" s="187"/>
      <c r="L16" s="187"/>
      <c r="M16" s="187"/>
      <c r="N16" s="187"/>
      <c r="O16" s="187"/>
      <c r="P16" s="187"/>
      <c r="Q16" s="207"/>
      <c r="R16" s="207"/>
      <c r="S16" s="207"/>
      <c r="T16" s="207"/>
      <c r="U16" s="207"/>
      <c r="V16" s="207"/>
      <c r="W16" s="207"/>
      <c r="X16" s="207"/>
      <c r="Y16" s="221"/>
      <c r="Z16" s="49"/>
      <c r="AA16" s="49"/>
      <c r="AB16" s="64"/>
      <c r="AC16" s="54"/>
      <c r="AD16" s="54"/>
    </row>
    <row r="17" spans="1:30" ht="14.25" customHeight="1">
      <c r="A17" s="75"/>
      <c r="B17" s="190"/>
      <c r="C17" s="167"/>
      <c r="D17" s="194"/>
      <c r="E17" s="176" t="s">
        <v>134</v>
      </c>
      <c r="F17" s="129" t="s">
        <v>135</v>
      </c>
      <c r="G17" s="61">
        <f>ROUND(20*A7/1000,0)</f>
        <v>12</v>
      </c>
      <c r="H17" s="125" t="s">
        <v>136</v>
      </c>
      <c r="I17" s="62">
        <f>ROUND(9*A7/1000,0)</f>
        <v>6</v>
      </c>
      <c r="J17" s="187"/>
      <c r="K17" s="187"/>
      <c r="L17" s="187"/>
      <c r="M17" s="187"/>
      <c r="N17" s="187"/>
      <c r="O17" s="187"/>
      <c r="P17" s="187"/>
      <c r="Q17" s="205"/>
      <c r="R17" s="205"/>
      <c r="S17" s="205"/>
      <c r="T17" s="205"/>
      <c r="U17" s="205"/>
      <c r="V17" s="205"/>
      <c r="W17" s="205"/>
      <c r="X17" s="205"/>
      <c r="Y17" s="221"/>
      <c r="Z17" s="49"/>
      <c r="AA17" s="49"/>
      <c r="AB17" s="64"/>
      <c r="AC17" s="54"/>
      <c r="AD17" s="54"/>
    </row>
    <row r="18" spans="1:30" ht="14.25" customHeight="1">
      <c r="A18" s="75"/>
      <c r="B18" s="190"/>
      <c r="C18" s="167"/>
      <c r="D18" s="194"/>
      <c r="E18" s="225"/>
      <c r="F18" s="93" t="s">
        <v>137</v>
      </c>
      <c r="G18" s="62">
        <f>ROUND(6.7*A7/1000,0)</f>
        <v>4</v>
      </c>
      <c r="H18" s="126"/>
      <c r="I18" s="102"/>
      <c r="J18" s="187"/>
      <c r="K18" s="187"/>
      <c r="L18" s="187"/>
      <c r="M18" s="187"/>
      <c r="N18" s="187"/>
      <c r="O18" s="187"/>
      <c r="P18" s="187"/>
      <c r="Q18" s="206"/>
      <c r="R18" s="206"/>
      <c r="S18" s="206"/>
      <c r="T18" s="206"/>
      <c r="U18" s="206"/>
      <c r="V18" s="206"/>
      <c r="W18" s="206"/>
      <c r="X18" s="206"/>
      <c r="Y18" s="221"/>
      <c r="Z18" s="49"/>
      <c r="AA18" s="49"/>
      <c r="AB18" s="64"/>
      <c r="AC18" s="54"/>
      <c r="AD18" s="54"/>
    </row>
    <row r="19" spans="1:27" ht="14.25" customHeight="1">
      <c r="A19" s="75"/>
      <c r="B19" s="191"/>
      <c r="C19" s="168"/>
      <c r="D19" s="195"/>
      <c r="E19" s="226"/>
      <c r="F19" s="136" t="s">
        <v>138</v>
      </c>
      <c r="G19" s="63">
        <f>ROUND(11*A7/1000,0)</f>
        <v>7</v>
      </c>
      <c r="H19" s="127"/>
      <c r="I19" s="105"/>
      <c r="J19" s="188"/>
      <c r="K19" s="188"/>
      <c r="L19" s="188"/>
      <c r="M19" s="188"/>
      <c r="N19" s="188"/>
      <c r="O19" s="188"/>
      <c r="P19" s="188"/>
      <c r="Q19" s="207"/>
      <c r="R19" s="207"/>
      <c r="S19" s="207"/>
      <c r="T19" s="207"/>
      <c r="U19" s="207"/>
      <c r="V19" s="207"/>
      <c r="W19" s="207"/>
      <c r="X19" s="207"/>
      <c r="Y19" s="222"/>
      <c r="Z19" s="49"/>
      <c r="AA19" s="49"/>
    </row>
    <row r="20" spans="1:27" ht="14.25" customHeight="1">
      <c r="A20" s="75"/>
      <c r="B20" s="169" t="s">
        <v>38</v>
      </c>
      <c r="C20" s="170"/>
      <c r="D20" s="171"/>
      <c r="E20" s="224" t="s">
        <v>153</v>
      </c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4"/>
      <c r="Z20" s="49"/>
      <c r="AA20" s="145"/>
    </row>
    <row r="21" spans="1:27" ht="14.25" customHeight="1">
      <c r="A21" s="75"/>
      <c r="B21" s="189">
        <v>44096</v>
      </c>
      <c r="C21" s="166" t="s">
        <v>67</v>
      </c>
      <c r="D21" s="193" t="s">
        <v>167</v>
      </c>
      <c r="E21" s="182" t="s">
        <v>68</v>
      </c>
      <c r="F21" s="71" t="s">
        <v>69</v>
      </c>
      <c r="G21" s="155">
        <f>ROUND(57*A7/1000,0)</f>
        <v>35</v>
      </c>
      <c r="H21" s="120"/>
      <c r="I21" s="87"/>
      <c r="J21" s="183">
        <v>5.3</v>
      </c>
      <c r="K21" s="183">
        <v>2.6</v>
      </c>
      <c r="L21" s="183">
        <v>0.8</v>
      </c>
      <c r="M21" s="186">
        <v>2.1</v>
      </c>
      <c r="N21" s="183">
        <v>0</v>
      </c>
      <c r="O21" s="183">
        <v>2.5</v>
      </c>
      <c r="P21" s="186">
        <f>SUM(J21*70+K21*75+L21*120+M21*25+N21*60+O21*45)</f>
        <v>827</v>
      </c>
      <c r="Q21" s="179"/>
      <c r="R21" s="166"/>
      <c r="S21" s="166"/>
      <c r="T21" s="166"/>
      <c r="U21" s="166"/>
      <c r="V21" s="166"/>
      <c r="W21" s="166"/>
      <c r="X21" s="166"/>
      <c r="Y21" s="192" t="s">
        <v>159</v>
      </c>
      <c r="Z21" s="49"/>
      <c r="AA21" s="49"/>
    </row>
    <row r="22" spans="1:27" ht="14.25" customHeight="1">
      <c r="A22" s="75"/>
      <c r="B22" s="190"/>
      <c r="C22" s="167"/>
      <c r="D22" s="194"/>
      <c r="E22" s="177"/>
      <c r="F22" s="84" t="s">
        <v>70</v>
      </c>
      <c r="G22" s="156">
        <f>ROUND(19.6*A7/1000,0)</f>
        <v>12</v>
      </c>
      <c r="H22" s="80"/>
      <c r="I22" s="81"/>
      <c r="J22" s="184"/>
      <c r="K22" s="184"/>
      <c r="L22" s="184"/>
      <c r="M22" s="187"/>
      <c r="N22" s="184"/>
      <c r="O22" s="184"/>
      <c r="P22" s="187"/>
      <c r="Q22" s="180"/>
      <c r="R22" s="167"/>
      <c r="S22" s="167"/>
      <c r="T22" s="167"/>
      <c r="U22" s="167"/>
      <c r="V22" s="167"/>
      <c r="W22" s="167"/>
      <c r="X22" s="167"/>
      <c r="Y22" s="180"/>
      <c r="Z22" s="49"/>
      <c r="AA22" s="49"/>
    </row>
    <row r="23" spans="1:27" ht="14.25" customHeight="1">
      <c r="A23" s="75"/>
      <c r="B23" s="190"/>
      <c r="C23" s="167"/>
      <c r="D23" s="194"/>
      <c r="E23" s="178"/>
      <c r="F23" s="85" t="s">
        <v>71</v>
      </c>
      <c r="G23" s="82" t="s">
        <v>158</v>
      </c>
      <c r="H23" s="83"/>
      <c r="I23" s="82"/>
      <c r="J23" s="184"/>
      <c r="K23" s="184"/>
      <c r="L23" s="184"/>
      <c r="M23" s="187"/>
      <c r="N23" s="184"/>
      <c r="O23" s="184"/>
      <c r="P23" s="187"/>
      <c r="Q23" s="181"/>
      <c r="R23" s="168"/>
      <c r="S23" s="168"/>
      <c r="T23" s="168"/>
      <c r="U23" s="168"/>
      <c r="V23" s="168"/>
      <c r="W23" s="168"/>
      <c r="X23" s="168"/>
      <c r="Y23" s="180"/>
      <c r="Z23" s="49"/>
      <c r="AA23" s="49"/>
    </row>
    <row r="24" spans="1:27" ht="14.25" customHeight="1">
      <c r="A24" s="76"/>
      <c r="B24" s="190"/>
      <c r="C24" s="167"/>
      <c r="D24" s="194"/>
      <c r="E24" s="196" t="s">
        <v>139</v>
      </c>
      <c r="F24" s="138" t="s">
        <v>140</v>
      </c>
      <c r="G24" s="56">
        <f>ROUND(90.6*A7/1000,0)</f>
        <v>56</v>
      </c>
      <c r="H24" s="91" t="s">
        <v>126</v>
      </c>
      <c r="I24" s="56">
        <f>ROUND(1*A7/1000,1)</f>
        <v>0.6</v>
      </c>
      <c r="J24" s="184"/>
      <c r="K24" s="184"/>
      <c r="L24" s="184"/>
      <c r="M24" s="187"/>
      <c r="N24" s="184"/>
      <c r="O24" s="184"/>
      <c r="P24" s="187"/>
      <c r="Q24" s="166"/>
      <c r="R24" s="166"/>
      <c r="S24" s="166"/>
      <c r="T24" s="166"/>
      <c r="U24" s="166"/>
      <c r="V24" s="166"/>
      <c r="W24" s="166"/>
      <c r="X24" s="166"/>
      <c r="Y24" s="180"/>
      <c r="Z24" s="49"/>
      <c r="AA24" s="49"/>
    </row>
    <row r="25" spans="1:27" ht="14.25" customHeight="1">
      <c r="A25" s="77"/>
      <c r="B25" s="190"/>
      <c r="C25" s="167"/>
      <c r="D25" s="194"/>
      <c r="E25" s="203"/>
      <c r="F25" s="91" t="s">
        <v>141</v>
      </c>
      <c r="G25" s="57">
        <f>ROUND(15*A7/1000,0)</f>
        <v>9</v>
      </c>
      <c r="H25" s="69"/>
      <c r="I25" s="57"/>
      <c r="J25" s="184"/>
      <c r="K25" s="184"/>
      <c r="L25" s="184"/>
      <c r="M25" s="187"/>
      <c r="N25" s="184"/>
      <c r="O25" s="184"/>
      <c r="P25" s="187"/>
      <c r="Q25" s="167"/>
      <c r="R25" s="167"/>
      <c r="S25" s="167"/>
      <c r="T25" s="167"/>
      <c r="U25" s="167"/>
      <c r="V25" s="167"/>
      <c r="W25" s="167"/>
      <c r="X25" s="167"/>
      <c r="Y25" s="180"/>
      <c r="Z25" s="49"/>
      <c r="AA25" s="49"/>
    </row>
    <row r="26" spans="1:27" ht="14.25" customHeight="1">
      <c r="A26" s="77"/>
      <c r="B26" s="190"/>
      <c r="C26" s="167"/>
      <c r="D26" s="194"/>
      <c r="E26" s="204"/>
      <c r="F26" s="139" t="s">
        <v>142</v>
      </c>
      <c r="G26" s="57">
        <f>ROUND(5*A7/1000,0)</f>
        <v>3</v>
      </c>
      <c r="H26" s="70"/>
      <c r="I26" s="58"/>
      <c r="J26" s="184"/>
      <c r="K26" s="184"/>
      <c r="L26" s="184"/>
      <c r="M26" s="187"/>
      <c r="N26" s="184"/>
      <c r="O26" s="184"/>
      <c r="P26" s="187"/>
      <c r="Q26" s="168"/>
      <c r="R26" s="168"/>
      <c r="S26" s="168"/>
      <c r="T26" s="168"/>
      <c r="U26" s="168"/>
      <c r="V26" s="168"/>
      <c r="W26" s="168"/>
      <c r="X26" s="168"/>
      <c r="Y26" s="180"/>
      <c r="Z26" s="49"/>
      <c r="AA26" s="49"/>
    </row>
    <row r="27" spans="1:27" ht="14.25" customHeight="1">
      <c r="A27" s="75"/>
      <c r="B27" s="190"/>
      <c r="C27" s="167"/>
      <c r="D27" s="194"/>
      <c r="E27" s="176" t="s">
        <v>121</v>
      </c>
      <c r="F27" s="141" t="s">
        <v>122</v>
      </c>
      <c r="G27" s="56">
        <f>ROUND(65*A7/1000,0)</f>
        <v>40</v>
      </c>
      <c r="H27" s="107"/>
      <c r="I27" s="62"/>
      <c r="J27" s="184"/>
      <c r="K27" s="184"/>
      <c r="L27" s="184"/>
      <c r="M27" s="187"/>
      <c r="N27" s="184"/>
      <c r="O27" s="184"/>
      <c r="P27" s="187"/>
      <c r="Q27" s="166"/>
      <c r="R27" s="166"/>
      <c r="S27" s="166"/>
      <c r="T27" s="166"/>
      <c r="U27" s="166"/>
      <c r="V27" s="166"/>
      <c r="W27" s="166"/>
      <c r="X27" s="166"/>
      <c r="Y27" s="180"/>
      <c r="Z27" s="49"/>
      <c r="AA27" s="49"/>
    </row>
    <row r="28" spans="1:27" ht="14.25" customHeight="1">
      <c r="A28" s="75"/>
      <c r="B28" s="190"/>
      <c r="C28" s="167"/>
      <c r="D28" s="194"/>
      <c r="E28" s="177"/>
      <c r="F28" s="91" t="s">
        <v>164</v>
      </c>
      <c r="G28" s="135" t="s">
        <v>165</v>
      </c>
      <c r="H28" s="108"/>
      <c r="I28" s="62"/>
      <c r="J28" s="184"/>
      <c r="K28" s="184"/>
      <c r="L28" s="184"/>
      <c r="M28" s="187"/>
      <c r="N28" s="184"/>
      <c r="O28" s="184"/>
      <c r="P28" s="187"/>
      <c r="Q28" s="167"/>
      <c r="R28" s="167"/>
      <c r="S28" s="167"/>
      <c r="T28" s="167"/>
      <c r="U28" s="167"/>
      <c r="V28" s="167"/>
      <c r="W28" s="167"/>
      <c r="X28" s="167"/>
      <c r="Y28" s="180"/>
      <c r="Z28" s="49"/>
      <c r="AA28" s="49"/>
    </row>
    <row r="29" spans="1:27" ht="14.25" customHeight="1">
      <c r="A29" s="75"/>
      <c r="B29" s="190"/>
      <c r="C29" s="167"/>
      <c r="D29" s="194"/>
      <c r="E29" s="178"/>
      <c r="F29" s="116"/>
      <c r="G29" s="88"/>
      <c r="H29" s="109"/>
      <c r="I29" s="63"/>
      <c r="J29" s="184"/>
      <c r="K29" s="184"/>
      <c r="L29" s="184"/>
      <c r="M29" s="187"/>
      <c r="N29" s="184"/>
      <c r="O29" s="184"/>
      <c r="P29" s="187"/>
      <c r="Q29" s="168"/>
      <c r="R29" s="168"/>
      <c r="S29" s="168"/>
      <c r="T29" s="168"/>
      <c r="U29" s="168"/>
      <c r="V29" s="168"/>
      <c r="W29" s="168"/>
      <c r="X29" s="168"/>
      <c r="Y29" s="180"/>
      <c r="Z29" s="49"/>
      <c r="AA29" s="49"/>
    </row>
    <row r="30" spans="1:27" ht="14.25" customHeight="1">
      <c r="A30" s="75"/>
      <c r="B30" s="190"/>
      <c r="C30" s="167"/>
      <c r="D30" s="194"/>
      <c r="E30" s="196" t="s">
        <v>171</v>
      </c>
      <c r="F30" s="66" t="s">
        <v>72</v>
      </c>
      <c r="G30" s="57">
        <f>ROUND(10.7*A7/1000,0)</f>
        <v>7</v>
      </c>
      <c r="H30" s="67"/>
      <c r="I30" s="56"/>
      <c r="J30" s="184"/>
      <c r="K30" s="184"/>
      <c r="L30" s="184"/>
      <c r="M30" s="187"/>
      <c r="N30" s="184"/>
      <c r="O30" s="184"/>
      <c r="P30" s="187"/>
      <c r="Q30" s="166"/>
      <c r="R30" s="166"/>
      <c r="S30" s="166"/>
      <c r="T30" s="166"/>
      <c r="U30" s="166"/>
      <c r="V30" s="166"/>
      <c r="W30" s="166"/>
      <c r="X30" s="166"/>
      <c r="Y30" s="180"/>
      <c r="Z30" s="49"/>
      <c r="AA30" s="49"/>
    </row>
    <row r="31" spans="1:27" ht="14.25" customHeight="1">
      <c r="A31" s="75"/>
      <c r="B31" s="190"/>
      <c r="C31" s="167"/>
      <c r="D31" s="194"/>
      <c r="E31" s="203"/>
      <c r="F31" s="67" t="s">
        <v>73</v>
      </c>
      <c r="G31" s="157">
        <f>ROUND(49*A7/1000,0)</f>
        <v>30</v>
      </c>
      <c r="H31" s="67"/>
      <c r="I31" s="57"/>
      <c r="J31" s="184"/>
      <c r="K31" s="184"/>
      <c r="L31" s="184"/>
      <c r="M31" s="187"/>
      <c r="N31" s="184"/>
      <c r="O31" s="184"/>
      <c r="P31" s="187"/>
      <c r="Q31" s="167"/>
      <c r="R31" s="167"/>
      <c r="S31" s="167"/>
      <c r="T31" s="167"/>
      <c r="U31" s="167"/>
      <c r="V31" s="167"/>
      <c r="W31" s="167"/>
      <c r="X31" s="167"/>
      <c r="Y31" s="180"/>
      <c r="Z31" s="49"/>
      <c r="AA31" s="49"/>
    </row>
    <row r="32" spans="1:27" ht="14.25" customHeight="1">
      <c r="A32" s="75"/>
      <c r="B32" s="191"/>
      <c r="C32" s="168"/>
      <c r="D32" s="195"/>
      <c r="E32" s="204"/>
      <c r="F32" s="92"/>
      <c r="G32" s="58"/>
      <c r="H32" s="68"/>
      <c r="I32" s="58"/>
      <c r="J32" s="185"/>
      <c r="K32" s="185"/>
      <c r="L32" s="185"/>
      <c r="M32" s="188"/>
      <c r="N32" s="185"/>
      <c r="O32" s="185"/>
      <c r="P32" s="188"/>
      <c r="Q32" s="168"/>
      <c r="R32" s="168"/>
      <c r="S32" s="168"/>
      <c r="T32" s="168"/>
      <c r="U32" s="168"/>
      <c r="V32" s="168"/>
      <c r="W32" s="168"/>
      <c r="X32" s="168"/>
      <c r="Y32" s="181"/>
      <c r="Z32" s="49"/>
      <c r="AA32" s="49"/>
    </row>
    <row r="33" spans="1:27" ht="14.25" customHeight="1">
      <c r="A33" s="75"/>
      <c r="B33" s="169" t="s">
        <v>38</v>
      </c>
      <c r="C33" s="170"/>
      <c r="D33" s="171"/>
      <c r="E33" s="242" t="s">
        <v>117</v>
      </c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9"/>
      <c r="Z33" s="49"/>
      <c r="AA33" s="55"/>
    </row>
    <row r="34" spans="1:27" ht="14.25" customHeight="1">
      <c r="A34" s="75"/>
      <c r="B34" s="189">
        <v>44097</v>
      </c>
      <c r="C34" s="166" t="s">
        <v>74</v>
      </c>
      <c r="D34" s="223" t="s">
        <v>166</v>
      </c>
      <c r="E34" s="176" t="s">
        <v>119</v>
      </c>
      <c r="F34" s="121" t="s">
        <v>75</v>
      </c>
      <c r="G34" s="62">
        <f>ROUND(21.6*A7/1000,0)</f>
        <v>13</v>
      </c>
      <c r="H34" s="72" t="s">
        <v>76</v>
      </c>
      <c r="I34" s="57">
        <f>ROUND(10*A7/1000,0)</f>
        <v>6</v>
      </c>
      <c r="J34" s="183">
        <v>4.9</v>
      </c>
      <c r="K34" s="183">
        <v>1.7</v>
      </c>
      <c r="L34" s="183">
        <v>0</v>
      </c>
      <c r="M34" s="186">
        <v>1.2</v>
      </c>
      <c r="N34" s="183">
        <v>1</v>
      </c>
      <c r="O34" s="183">
        <v>2.5</v>
      </c>
      <c r="P34" s="186">
        <f>SUM(J34*70+K34*75+L34*120+M34*25+N34*60+O34*45)</f>
        <v>673</v>
      </c>
      <c r="Q34" s="166"/>
      <c r="R34" s="166"/>
      <c r="S34" s="166"/>
      <c r="T34" s="166"/>
      <c r="U34" s="166"/>
      <c r="V34" s="166"/>
      <c r="W34" s="166"/>
      <c r="X34" s="166"/>
      <c r="Y34" s="166" t="s">
        <v>169</v>
      </c>
      <c r="Z34" s="49"/>
      <c r="AA34" s="49"/>
    </row>
    <row r="35" spans="1:27" ht="14.25" customHeight="1">
      <c r="A35" s="75"/>
      <c r="B35" s="190"/>
      <c r="C35" s="167"/>
      <c r="D35" s="180"/>
      <c r="E35" s="210"/>
      <c r="F35" s="79" t="s">
        <v>77</v>
      </c>
      <c r="G35" s="62">
        <f>ROUND(0.4*A7/1000,1)</f>
        <v>0.2</v>
      </c>
      <c r="H35" s="72" t="s">
        <v>78</v>
      </c>
      <c r="I35" s="78">
        <f>ROUND(3.7*A7/1000,0)</f>
        <v>2</v>
      </c>
      <c r="J35" s="243"/>
      <c r="K35" s="184"/>
      <c r="L35" s="184"/>
      <c r="M35" s="187"/>
      <c r="N35" s="184"/>
      <c r="O35" s="184"/>
      <c r="P35" s="187"/>
      <c r="Q35" s="167"/>
      <c r="R35" s="167"/>
      <c r="S35" s="167"/>
      <c r="T35" s="167"/>
      <c r="U35" s="167"/>
      <c r="V35" s="167"/>
      <c r="W35" s="167"/>
      <c r="X35" s="167"/>
      <c r="Y35" s="167"/>
      <c r="Z35" s="49"/>
      <c r="AA35" s="49"/>
    </row>
    <row r="36" spans="1:27" ht="14.25" customHeight="1">
      <c r="A36" s="75"/>
      <c r="B36" s="190"/>
      <c r="C36" s="167"/>
      <c r="D36" s="180"/>
      <c r="E36" s="210"/>
      <c r="F36" s="108" t="s">
        <v>79</v>
      </c>
      <c r="G36" s="62">
        <f>ROUND(29*A7/1000,0)</f>
        <v>18</v>
      </c>
      <c r="H36" s="72" t="s">
        <v>80</v>
      </c>
      <c r="I36" s="78" t="s">
        <v>81</v>
      </c>
      <c r="J36" s="243"/>
      <c r="K36" s="184"/>
      <c r="L36" s="184"/>
      <c r="M36" s="187"/>
      <c r="N36" s="184"/>
      <c r="O36" s="184"/>
      <c r="P36" s="187"/>
      <c r="Q36" s="167"/>
      <c r="R36" s="167"/>
      <c r="S36" s="167"/>
      <c r="T36" s="167"/>
      <c r="U36" s="167"/>
      <c r="V36" s="167"/>
      <c r="W36" s="167"/>
      <c r="X36" s="167"/>
      <c r="Y36" s="167"/>
      <c r="Z36" s="49"/>
      <c r="AA36" s="49"/>
    </row>
    <row r="37" spans="1:27" ht="14.25" customHeight="1">
      <c r="A37" s="75"/>
      <c r="B37" s="190"/>
      <c r="C37" s="167"/>
      <c r="D37" s="180"/>
      <c r="E37" s="177"/>
      <c r="F37" s="72" t="s">
        <v>82</v>
      </c>
      <c r="G37" s="57">
        <f>ROUND(7.5*A7/1000,0)</f>
        <v>5</v>
      </c>
      <c r="H37" s="72"/>
      <c r="I37" s="63"/>
      <c r="J37" s="243"/>
      <c r="K37" s="184"/>
      <c r="L37" s="184"/>
      <c r="M37" s="187"/>
      <c r="N37" s="184"/>
      <c r="O37" s="184"/>
      <c r="P37" s="187"/>
      <c r="Q37" s="168"/>
      <c r="R37" s="168"/>
      <c r="S37" s="168"/>
      <c r="T37" s="168"/>
      <c r="U37" s="168"/>
      <c r="V37" s="168"/>
      <c r="W37" s="168"/>
      <c r="X37" s="168"/>
      <c r="Y37" s="167"/>
      <c r="Z37" s="49"/>
      <c r="AA37" s="49"/>
    </row>
    <row r="38" spans="1:27" ht="14.25" customHeight="1">
      <c r="A38" s="75"/>
      <c r="B38" s="190"/>
      <c r="C38" s="167"/>
      <c r="D38" s="180"/>
      <c r="E38" s="182" t="s">
        <v>83</v>
      </c>
      <c r="F38" s="71" t="s">
        <v>83</v>
      </c>
      <c r="G38" s="56" t="s">
        <v>172</v>
      </c>
      <c r="H38" s="74"/>
      <c r="I38" s="62"/>
      <c r="J38" s="184"/>
      <c r="K38" s="184"/>
      <c r="L38" s="184"/>
      <c r="M38" s="187"/>
      <c r="N38" s="184"/>
      <c r="O38" s="184"/>
      <c r="P38" s="187"/>
      <c r="Q38" s="166"/>
      <c r="R38" s="166"/>
      <c r="S38" s="166"/>
      <c r="T38" s="166"/>
      <c r="U38" s="166"/>
      <c r="V38" s="166"/>
      <c r="W38" s="166"/>
      <c r="X38" s="166"/>
      <c r="Y38" s="167"/>
      <c r="Z38" s="49"/>
      <c r="AA38" s="49"/>
    </row>
    <row r="39" spans="1:27" ht="14.25" customHeight="1">
      <c r="A39" s="75"/>
      <c r="B39" s="190"/>
      <c r="C39" s="167"/>
      <c r="D39" s="180"/>
      <c r="E39" s="177"/>
      <c r="F39" s="150"/>
      <c r="G39" s="86"/>
      <c r="H39" s="72"/>
      <c r="I39" s="62"/>
      <c r="J39" s="184"/>
      <c r="K39" s="184"/>
      <c r="L39" s="184"/>
      <c r="M39" s="187"/>
      <c r="N39" s="184"/>
      <c r="O39" s="184"/>
      <c r="P39" s="187"/>
      <c r="Q39" s="167"/>
      <c r="R39" s="167"/>
      <c r="S39" s="167"/>
      <c r="T39" s="167"/>
      <c r="U39" s="167"/>
      <c r="V39" s="167"/>
      <c r="W39" s="167"/>
      <c r="X39" s="167"/>
      <c r="Y39" s="167"/>
      <c r="Z39" s="49"/>
      <c r="AA39" s="49"/>
    </row>
    <row r="40" spans="1:27" ht="14.25" customHeight="1">
      <c r="A40" s="75"/>
      <c r="B40" s="190"/>
      <c r="C40" s="167"/>
      <c r="D40" s="180"/>
      <c r="E40" s="178"/>
      <c r="F40" s="68"/>
      <c r="G40" s="58"/>
      <c r="H40" s="73"/>
      <c r="I40" s="63"/>
      <c r="J40" s="184"/>
      <c r="K40" s="184"/>
      <c r="L40" s="184"/>
      <c r="M40" s="187"/>
      <c r="N40" s="184"/>
      <c r="O40" s="184"/>
      <c r="P40" s="187"/>
      <c r="Q40" s="167"/>
      <c r="R40" s="167"/>
      <c r="S40" s="167"/>
      <c r="T40" s="167"/>
      <c r="U40" s="167"/>
      <c r="V40" s="167"/>
      <c r="W40" s="167"/>
      <c r="X40" s="167"/>
      <c r="Y40" s="167"/>
      <c r="Z40" s="49"/>
      <c r="AA40" s="49"/>
    </row>
    <row r="41" spans="1:27" ht="14.25" customHeight="1">
      <c r="A41" s="75"/>
      <c r="B41" s="190"/>
      <c r="C41" s="167"/>
      <c r="D41" s="180"/>
      <c r="E41" s="176" t="s">
        <v>121</v>
      </c>
      <c r="F41" s="141" t="s">
        <v>122</v>
      </c>
      <c r="G41" s="56">
        <f>ROUND(65*A7/1000,0)</f>
        <v>40</v>
      </c>
      <c r="H41" s="74"/>
      <c r="I41" s="62"/>
      <c r="J41" s="184"/>
      <c r="K41" s="184"/>
      <c r="L41" s="184"/>
      <c r="M41" s="187"/>
      <c r="N41" s="184"/>
      <c r="O41" s="184"/>
      <c r="P41" s="187"/>
      <c r="Q41" s="166"/>
      <c r="R41" s="166"/>
      <c r="S41" s="166"/>
      <c r="T41" s="166"/>
      <c r="U41" s="166"/>
      <c r="V41" s="166"/>
      <c r="W41" s="166"/>
      <c r="X41" s="166"/>
      <c r="Y41" s="167"/>
      <c r="Z41" s="49"/>
      <c r="AA41" s="49"/>
    </row>
    <row r="42" spans="1:27" ht="14.25" customHeight="1">
      <c r="A42" s="75"/>
      <c r="B42" s="190"/>
      <c r="C42" s="167"/>
      <c r="D42" s="180"/>
      <c r="E42" s="177"/>
      <c r="F42" s="91" t="s">
        <v>164</v>
      </c>
      <c r="G42" s="135" t="s">
        <v>165</v>
      </c>
      <c r="H42" s="72"/>
      <c r="I42" s="62"/>
      <c r="J42" s="184"/>
      <c r="K42" s="184"/>
      <c r="L42" s="184"/>
      <c r="M42" s="187"/>
      <c r="N42" s="184"/>
      <c r="O42" s="184"/>
      <c r="P42" s="187"/>
      <c r="Q42" s="167"/>
      <c r="R42" s="167"/>
      <c r="S42" s="167"/>
      <c r="T42" s="167"/>
      <c r="U42" s="167"/>
      <c r="V42" s="167"/>
      <c r="W42" s="167"/>
      <c r="X42" s="167"/>
      <c r="Y42" s="167"/>
      <c r="Z42" s="49"/>
      <c r="AA42" s="49"/>
    </row>
    <row r="43" spans="1:27" ht="14.25" customHeight="1">
      <c r="A43" s="75"/>
      <c r="B43" s="190"/>
      <c r="C43" s="167"/>
      <c r="D43" s="180"/>
      <c r="E43" s="178"/>
      <c r="F43" s="116"/>
      <c r="G43" s="88"/>
      <c r="H43" s="73"/>
      <c r="I43" s="63"/>
      <c r="J43" s="184"/>
      <c r="K43" s="184"/>
      <c r="L43" s="184"/>
      <c r="M43" s="187"/>
      <c r="N43" s="184"/>
      <c r="O43" s="184"/>
      <c r="P43" s="187"/>
      <c r="Q43" s="167"/>
      <c r="R43" s="167"/>
      <c r="S43" s="167"/>
      <c r="T43" s="167"/>
      <c r="U43" s="167"/>
      <c r="V43" s="167"/>
      <c r="W43" s="167"/>
      <c r="X43" s="167"/>
      <c r="Y43" s="167"/>
      <c r="Z43" s="49"/>
      <c r="AA43" s="49"/>
    </row>
    <row r="44" spans="1:27" ht="14.25" customHeight="1">
      <c r="A44" s="75"/>
      <c r="B44" s="190"/>
      <c r="C44" s="167"/>
      <c r="D44" s="180"/>
      <c r="E44" s="196" t="s">
        <v>123</v>
      </c>
      <c r="F44" s="111" t="s">
        <v>124</v>
      </c>
      <c r="G44" s="56" t="s">
        <v>173</v>
      </c>
      <c r="H44" s="74"/>
      <c r="I44" s="62"/>
      <c r="J44" s="184"/>
      <c r="K44" s="184"/>
      <c r="L44" s="184"/>
      <c r="M44" s="187"/>
      <c r="N44" s="184"/>
      <c r="O44" s="184"/>
      <c r="P44" s="187"/>
      <c r="Q44" s="166"/>
      <c r="R44" s="166"/>
      <c r="S44" s="166"/>
      <c r="T44" s="166"/>
      <c r="U44" s="166"/>
      <c r="V44" s="166"/>
      <c r="W44" s="166"/>
      <c r="X44" s="166"/>
      <c r="Y44" s="167"/>
      <c r="Z44" s="49"/>
      <c r="AA44" s="49"/>
    </row>
    <row r="45" spans="1:27" ht="14.25" customHeight="1">
      <c r="A45" s="75"/>
      <c r="B45" s="190"/>
      <c r="C45" s="167"/>
      <c r="D45" s="180"/>
      <c r="E45" s="197"/>
      <c r="F45" s="67"/>
      <c r="G45" s="57"/>
      <c r="H45" s="72"/>
      <c r="I45" s="62"/>
      <c r="J45" s="184"/>
      <c r="K45" s="184"/>
      <c r="L45" s="184"/>
      <c r="M45" s="187"/>
      <c r="N45" s="184"/>
      <c r="O45" s="184"/>
      <c r="P45" s="187"/>
      <c r="Q45" s="167"/>
      <c r="R45" s="167"/>
      <c r="S45" s="167"/>
      <c r="T45" s="167"/>
      <c r="U45" s="167"/>
      <c r="V45" s="167"/>
      <c r="W45" s="167"/>
      <c r="X45" s="167"/>
      <c r="Y45" s="167"/>
      <c r="Z45" s="49"/>
      <c r="AA45" s="49"/>
    </row>
    <row r="46" spans="1:27" ht="14.25" customHeight="1">
      <c r="A46" s="75"/>
      <c r="B46" s="191"/>
      <c r="C46" s="168"/>
      <c r="D46" s="181"/>
      <c r="E46" s="198"/>
      <c r="F46" s="68"/>
      <c r="G46" s="58"/>
      <c r="H46" s="73"/>
      <c r="I46" s="63"/>
      <c r="J46" s="185"/>
      <c r="K46" s="185"/>
      <c r="L46" s="185"/>
      <c r="M46" s="188"/>
      <c r="N46" s="185"/>
      <c r="O46" s="185"/>
      <c r="P46" s="188"/>
      <c r="Q46" s="168"/>
      <c r="R46" s="168"/>
      <c r="S46" s="168"/>
      <c r="T46" s="168"/>
      <c r="U46" s="168"/>
      <c r="V46" s="168"/>
      <c r="W46" s="168"/>
      <c r="X46" s="168"/>
      <c r="Y46" s="168"/>
      <c r="Z46" s="49"/>
      <c r="AA46" s="49"/>
    </row>
    <row r="47" spans="1:27" ht="14.25" customHeight="1">
      <c r="A47" s="75"/>
      <c r="B47" s="169" t="s">
        <v>38</v>
      </c>
      <c r="C47" s="170"/>
      <c r="D47" s="171"/>
      <c r="E47" s="227" t="s">
        <v>132</v>
      </c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9"/>
      <c r="Z47" s="49"/>
      <c r="AA47" s="49"/>
    </row>
    <row r="48" spans="1:27" ht="14.25" customHeight="1">
      <c r="A48" s="75"/>
      <c r="B48" s="189">
        <v>44098</v>
      </c>
      <c r="C48" s="166" t="s">
        <v>84</v>
      </c>
      <c r="D48" s="193" t="s">
        <v>133</v>
      </c>
      <c r="E48" s="239" t="s">
        <v>174</v>
      </c>
      <c r="F48" s="111" t="s">
        <v>175</v>
      </c>
      <c r="G48" s="90">
        <f>ROUND(78.5*A7/1000,0)</f>
        <v>48</v>
      </c>
      <c r="H48" s="111" t="s">
        <v>143</v>
      </c>
      <c r="I48" s="61">
        <f>ROUND(0.4*A7/1000,1)</f>
        <v>0.2</v>
      </c>
      <c r="J48" s="183">
        <v>5</v>
      </c>
      <c r="K48" s="183">
        <v>3.2</v>
      </c>
      <c r="L48" s="183">
        <v>0</v>
      </c>
      <c r="M48" s="186">
        <v>1.1</v>
      </c>
      <c r="N48" s="183">
        <v>0</v>
      </c>
      <c r="O48" s="183">
        <v>2.5</v>
      </c>
      <c r="P48" s="186">
        <f>SUM(J48*70+K48*75+L48*120+M48*25+N48*60+O48*45)</f>
        <v>730</v>
      </c>
      <c r="Q48" s="166"/>
      <c r="R48" s="166"/>
      <c r="S48" s="166"/>
      <c r="T48" s="166"/>
      <c r="U48" s="166"/>
      <c r="V48" s="166"/>
      <c r="W48" s="166"/>
      <c r="X48" s="166"/>
      <c r="Y48" s="179"/>
      <c r="Z48" s="49"/>
      <c r="AA48" s="49"/>
    </row>
    <row r="49" spans="1:27" ht="14.25" customHeight="1">
      <c r="A49" s="75"/>
      <c r="B49" s="190"/>
      <c r="C49" s="167"/>
      <c r="D49" s="194"/>
      <c r="E49" s="240"/>
      <c r="F49" s="158" t="s">
        <v>176</v>
      </c>
      <c r="G49" s="157" t="s">
        <v>177</v>
      </c>
      <c r="H49" s="93"/>
      <c r="I49" s="62"/>
      <c r="J49" s="184"/>
      <c r="K49" s="184"/>
      <c r="L49" s="184"/>
      <c r="M49" s="187"/>
      <c r="N49" s="184"/>
      <c r="O49" s="184"/>
      <c r="P49" s="187"/>
      <c r="Q49" s="167"/>
      <c r="R49" s="167"/>
      <c r="S49" s="167"/>
      <c r="T49" s="167"/>
      <c r="U49" s="167"/>
      <c r="V49" s="167"/>
      <c r="W49" s="167"/>
      <c r="X49" s="167"/>
      <c r="Y49" s="180"/>
      <c r="Z49" s="49"/>
      <c r="AA49" s="49"/>
    </row>
    <row r="50" spans="1:27" ht="14.25" customHeight="1">
      <c r="A50" s="75"/>
      <c r="B50" s="190"/>
      <c r="C50" s="167"/>
      <c r="D50" s="194"/>
      <c r="E50" s="241"/>
      <c r="F50" s="132" t="s">
        <v>108</v>
      </c>
      <c r="G50" s="62">
        <f>ROUND(25*A7/1000,0)</f>
        <v>15</v>
      </c>
      <c r="H50" s="151"/>
      <c r="I50" s="152"/>
      <c r="J50" s="184"/>
      <c r="K50" s="184"/>
      <c r="L50" s="184"/>
      <c r="M50" s="187"/>
      <c r="N50" s="184"/>
      <c r="O50" s="184"/>
      <c r="P50" s="187"/>
      <c r="Q50" s="168"/>
      <c r="R50" s="168"/>
      <c r="S50" s="168"/>
      <c r="T50" s="168"/>
      <c r="U50" s="168"/>
      <c r="V50" s="168"/>
      <c r="W50" s="168"/>
      <c r="X50" s="168"/>
      <c r="Y50" s="180"/>
      <c r="Z50" s="49"/>
      <c r="AA50" s="49"/>
    </row>
    <row r="51" spans="1:27" ht="14.25" customHeight="1">
      <c r="A51" s="75"/>
      <c r="B51" s="190"/>
      <c r="C51" s="167"/>
      <c r="D51" s="194"/>
      <c r="E51" s="199" t="s">
        <v>114</v>
      </c>
      <c r="F51" s="101" t="s">
        <v>115</v>
      </c>
      <c r="G51" s="90">
        <f>ROUND(56.25*A7/1000,0)</f>
        <v>35</v>
      </c>
      <c r="H51" s="108"/>
      <c r="I51" s="102"/>
      <c r="J51" s="184"/>
      <c r="K51" s="184"/>
      <c r="L51" s="184"/>
      <c r="M51" s="187"/>
      <c r="N51" s="184"/>
      <c r="O51" s="184"/>
      <c r="P51" s="187"/>
      <c r="Q51" s="166"/>
      <c r="R51" s="166"/>
      <c r="S51" s="166"/>
      <c r="T51" s="166"/>
      <c r="U51" s="166"/>
      <c r="V51" s="166"/>
      <c r="W51" s="166"/>
      <c r="X51" s="166"/>
      <c r="Y51" s="180"/>
      <c r="Z51" s="49"/>
      <c r="AA51" s="49"/>
    </row>
    <row r="52" spans="1:27" ht="14.25" customHeight="1">
      <c r="A52" s="75"/>
      <c r="B52" s="190"/>
      <c r="C52" s="167"/>
      <c r="D52" s="194"/>
      <c r="E52" s="197"/>
      <c r="F52" s="101" t="s">
        <v>116</v>
      </c>
      <c r="G52" s="102">
        <f>ROUND(1.3*A7/1000,1)</f>
        <v>0.8</v>
      </c>
      <c r="H52" s="108"/>
      <c r="I52" s="102"/>
      <c r="J52" s="184"/>
      <c r="K52" s="184"/>
      <c r="L52" s="184"/>
      <c r="M52" s="187"/>
      <c r="N52" s="184"/>
      <c r="O52" s="184"/>
      <c r="P52" s="187"/>
      <c r="Q52" s="167"/>
      <c r="R52" s="167"/>
      <c r="S52" s="167"/>
      <c r="T52" s="167"/>
      <c r="U52" s="167"/>
      <c r="V52" s="167"/>
      <c r="W52" s="167"/>
      <c r="X52" s="167"/>
      <c r="Y52" s="180"/>
      <c r="Z52" s="49"/>
      <c r="AA52" s="49"/>
    </row>
    <row r="53" spans="1:27" ht="14.25" customHeight="1">
      <c r="A53" s="75"/>
      <c r="B53" s="190"/>
      <c r="C53" s="167"/>
      <c r="D53" s="194"/>
      <c r="E53" s="198"/>
      <c r="F53" s="101" t="s">
        <v>100</v>
      </c>
      <c r="G53" s="105">
        <f>ROUND(0.4*A7/1000,1)</f>
        <v>0.2</v>
      </c>
      <c r="H53" s="109"/>
      <c r="I53" s="105"/>
      <c r="J53" s="184"/>
      <c r="K53" s="184"/>
      <c r="L53" s="184"/>
      <c r="M53" s="187"/>
      <c r="N53" s="184"/>
      <c r="O53" s="184"/>
      <c r="P53" s="187"/>
      <c r="Q53" s="168"/>
      <c r="R53" s="168"/>
      <c r="S53" s="168"/>
      <c r="T53" s="168"/>
      <c r="U53" s="168"/>
      <c r="V53" s="168"/>
      <c r="W53" s="168"/>
      <c r="X53" s="168"/>
      <c r="Y53" s="180"/>
      <c r="Z53" s="49"/>
      <c r="AA53" s="49"/>
    </row>
    <row r="54" spans="1:27" ht="14.25" customHeight="1">
      <c r="A54" s="75"/>
      <c r="B54" s="190"/>
      <c r="C54" s="167"/>
      <c r="D54" s="194"/>
      <c r="E54" s="176" t="s">
        <v>121</v>
      </c>
      <c r="F54" s="141" t="s">
        <v>122</v>
      </c>
      <c r="G54" s="56">
        <f>ROUND(65*A7/1000,0)</f>
        <v>40</v>
      </c>
      <c r="H54" s="74"/>
      <c r="I54" s="62"/>
      <c r="J54" s="184"/>
      <c r="K54" s="184"/>
      <c r="L54" s="184"/>
      <c r="M54" s="187"/>
      <c r="N54" s="184"/>
      <c r="O54" s="184"/>
      <c r="P54" s="187"/>
      <c r="Q54" s="166"/>
      <c r="R54" s="166"/>
      <c r="S54" s="166"/>
      <c r="T54" s="166"/>
      <c r="U54" s="166"/>
      <c r="V54" s="166"/>
      <c r="W54" s="166"/>
      <c r="X54" s="166"/>
      <c r="Y54" s="180"/>
      <c r="Z54" s="49"/>
      <c r="AA54" s="49"/>
    </row>
    <row r="55" spans="1:27" ht="14.25" customHeight="1">
      <c r="A55" s="75"/>
      <c r="B55" s="190"/>
      <c r="C55" s="167"/>
      <c r="D55" s="194"/>
      <c r="E55" s="177"/>
      <c r="F55" s="91" t="s">
        <v>164</v>
      </c>
      <c r="G55" s="135" t="s">
        <v>165</v>
      </c>
      <c r="H55" s="72"/>
      <c r="I55" s="62"/>
      <c r="J55" s="184"/>
      <c r="K55" s="184"/>
      <c r="L55" s="184"/>
      <c r="M55" s="187"/>
      <c r="N55" s="184"/>
      <c r="O55" s="184"/>
      <c r="P55" s="187"/>
      <c r="Q55" s="167"/>
      <c r="R55" s="167"/>
      <c r="S55" s="167"/>
      <c r="T55" s="167"/>
      <c r="U55" s="167"/>
      <c r="V55" s="167"/>
      <c r="W55" s="167"/>
      <c r="X55" s="167"/>
      <c r="Y55" s="180"/>
      <c r="Z55" s="49"/>
      <c r="AA55" s="49"/>
    </row>
    <row r="56" spans="1:27" ht="14.25" customHeight="1">
      <c r="A56" s="75"/>
      <c r="B56" s="190"/>
      <c r="C56" s="167"/>
      <c r="D56" s="194"/>
      <c r="E56" s="178"/>
      <c r="F56" s="116"/>
      <c r="G56" s="88"/>
      <c r="H56" s="73"/>
      <c r="I56" s="63"/>
      <c r="J56" s="184"/>
      <c r="K56" s="184"/>
      <c r="L56" s="184"/>
      <c r="M56" s="187"/>
      <c r="N56" s="184"/>
      <c r="O56" s="184"/>
      <c r="P56" s="187"/>
      <c r="Q56" s="168"/>
      <c r="R56" s="168"/>
      <c r="S56" s="168"/>
      <c r="T56" s="168"/>
      <c r="U56" s="168"/>
      <c r="V56" s="168"/>
      <c r="W56" s="168"/>
      <c r="X56" s="168"/>
      <c r="Y56" s="180"/>
      <c r="Z56" s="49"/>
      <c r="AA56" s="49"/>
    </row>
    <row r="57" spans="1:27" ht="14.25" customHeight="1">
      <c r="A57" s="75"/>
      <c r="B57" s="190"/>
      <c r="C57" s="167"/>
      <c r="D57" s="194"/>
      <c r="E57" s="199" t="s">
        <v>101</v>
      </c>
      <c r="F57" s="66" t="s">
        <v>102</v>
      </c>
      <c r="G57" s="61">
        <f>ROUND(20.7*A7/1000,0)</f>
        <v>13</v>
      </c>
      <c r="H57" s="74" t="s">
        <v>76</v>
      </c>
      <c r="I57" s="62">
        <f>ROUND(3.8*A7/1000,0)</f>
        <v>2</v>
      </c>
      <c r="J57" s="184"/>
      <c r="K57" s="184"/>
      <c r="L57" s="184"/>
      <c r="M57" s="187"/>
      <c r="N57" s="184"/>
      <c r="O57" s="184"/>
      <c r="P57" s="187"/>
      <c r="Q57" s="166"/>
      <c r="R57" s="166"/>
      <c r="S57" s="166"/>
      <c r="T57" s="166"/>
      <c r="U57" s="166"/>
      <c r="V57" s="166"/>
      <c r="W57" s="166"/>
      <c r="X57" s="166"/>
      <c r="Y57" s="180"/>
      <c r="Z57" s="49"/>
      <c r="AA57" s="49"/>
    </row>
    <row r="58" spans="1:27" ht="14.25" customHeight="1">
      <c r="A58" s="75"/>
      <c r="B58" s="190"/>
      <c r="C58" s="167"/>
      <c r="D58" s="194"/>
      <c r="E58" s="197"/>
      <c r="F58" s="67" t="s">
        <v>103</v>
      </c>
      <c r="G58" s="62">
        <f>ROUND(10*A7/1000,0)</f>
        <v>6</v>
      </c>
      <c r="H58" s="123"/>
      <c r="I58" s="89"/>
      <c r="J58" s="184"/>
      <c r="K58" s="184"/>
      <c r="L58" s="184"/>
      <c r="M58" s="187"/>
      <c r="N58" s="184"/>
      <c r="O58" s="184"/>
      <c r="P58" s="187"/>
      <c r="Q58" s="167"/>
      <c r="R58" s="167"/>
      <c r="S58" s="167"/>
      <c r="T58" s="167"/>
      <c r="U58" s="167"/>
      <c r="V58" s="167"/>
      <c r="W58" s="167"/>
      <c r="X58" s="167"/>
      <c r="Y58" s="180"/>
      <c r="Z58" s="49"/>
      <c r="AA58" s="49"/>
    </row>
    <row r="59" spans="1:28" ht="14.25" customHeight="1">
      <c r="A59" s="75"/>
      <c r="B59" s="191"/>
      <c r="C59" s="168"/>
      <c r="D59" s="195"/>
      <c r="E59" s="198"/>
      <c r="F59" s="68" t="s">
        <v>104</v>
      </c>
      <c r="G59" s="63">
        <f>ROUND(3.7*A7/1000,0)</f>
        <v>2</v>
      </c>
      <c r="H59" s="73"/>
      <c r="I59" s="63"/>
      <c r="J59" s="185"/>
      <c r="K59" s="185"/>
      <c r="L59" s="185"/>
      <c r="M59" s="188"/>
      <c r="N59" s="185"/>
      <c r="O59" s="185"/>
      <c r="P59" s="188"/>
      <c r="Q59" s="168"/>
      <c r="R59" s="168"/>
      <c r="S59" s="168"/>
      <c r="T59" s="168"/>
      <c r="U59" s="168"/>
      <c r="V59" s="168"/>
      <c r="W59" s="168"/>
      <c r="X59" s="168"/>
      <c r="Y59" s="181"/>
      <c r="Z59" s="49"/>
      <c r="AA59" s="49"/>
      <c r="AB59"/>
    </row>
    <row r="60" spans="1:27" ht="14.25" customHeight="1">
      <c r="A60" s="75"/>
      <c r="B60" s="169" t="s">
        <v>96</v>
      </c>
      <c r="C60" s="170"/>
      <c r="D60" s="171"/>
      <c r="E60" s="224" t="s">
        <v>154</v>
      </c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4"/>
      <c r="Z60" s="49"/>
      <c r="AA60" s="145"/>
    </row>
    <row r="61" spans="1:27" ht="14.25" customHeight="1">
      <c r="A61" s="75"/>
      <c r="B61" s="189">
        <v>44099</v>
      </c>
      <c r="C61" s="193" t="s">
        <v>35</v>
      </c>
      <c r="D61" s="193" t="s">
        <v>118</v>
      </c>
      <c r="E61" s="196" t="s">
        <v>149</v>
      </c>
      <c r="F61" s="141" t="s">
        <v>163</v>
      </c>
      <c r="G61" s="144">
        <f>ROUND(73.6*(A7)/1000,0)</f>
        <v>45</v>
      </c>
      <c r="H61" s="159" t="s">
        <v>178</v>
      </c>
      <c r="I61" s="144">
        <f>ROUND(10*(A7)/1000,0)</f>
        <v>6</v>
      </c>
      <c r="J61" s="183">
        <v>6.6</v>
      </c>
      <c r="K61" s="183">
        <v>3</v>
      </c>
      <c r="L61" s="183">
        <v>0</v>
      </c>
      <c r="M61" s="186">
        <v>1.2</v>
      </c>
      <c r="N61" s="183">
        <v>0</v>
      </c>
      <c r="O61" s="183">
        <v>2.5</v>
      </c>
      <c r="P61" s="186">
        <f>J61*70+K61*55+M61*25+O61*45+L61*120</f>
        <v>769.5</v>
      </c>
      <c r="Q61" s="193"/>
      <c r="R61" s="193"/>
      <c r="S61" s="193"/>
      <c r="T61" s="193"/>
      <c r="U61" s="193"/>
      <c r="V61" s="193"/>
      <c r="W61" s="193"/>
      <c r="X61" s="193"/>
      <c r="Y61" s="193" t="s">
        <v>125</v>
      </c>
      <c r="Z61" s="49"/>
      <c r="AA61" s="49"/>
    </row>
    <row r="62" spans="1:27" ht="14.25" customHeight="1">
      <c r="A62" s="75"/>
      <c r="B62" s="190"/>
      <c r="C62" s="167"/>
      <c r="D62" s="194"/>
      <c r="E62" s="203"/>
      <c r="F62" s="140" t="s">
        <v>130</v>
      </c>
      <c r="G62" s="142">
        <f>ROUND(5*(A7)/1000,0)</f>
        <v>3</v>
      </c>
      <c r="H62" s="146" t="s">
        <v>150</v>
      </c>
      <c r="I62" s="142">
        <f>ROUND(7*(A7)/1000,0)</f>
        <v>4</v>
      </c>
      <c r="J62" s="184"/>
      <c r="K62" s="184"/>
      <c r="L62" s="184"/>
      <c r="M62" s="187"/>
      <c r="N62" s="184"/>
      <c r="O62" s="184"/>
      <c r="P62" s="187"/>
      <c r="Q62" s="194"/>
      <c r="R62" s="194"/>
      <c r="S62" s="194"/>
      <c r="T62" s="194"/>
      <c r="U62" s="194"/>
      <c r="V62" s="194"/>
      <c r="W62" s="194"/>
      <c r="X62" s="194"/>
      <c r="Y62" s="194"/>
      <c r="Z62" s="49"/>
      <c r="AA62" s="49"/>
    </row>
    <row r="63" spans="1:27" ht="14.25" customHeight="1">
      <c r="A63" s="75"/>
      <c r="B63" s="190"/>
      <c r="C63" s="167"/>
      <c r="D63" s="194"/>
      <c r="E63" s="203"/>
      <c r="F63" s="140" t="s">
        <v>151</v>
      </c>
      <c r="G63" s="142" t="s">
        <v>160</v>
      </c>
      <c r="H63" s="153"/>
      <c r="I63" s="154"/>
      <c r="J63" s="184"/>
      <c r="K63" s="184"/>
      <c r="L63" s="184"/>
      <c r="M63" s="187"/>
      <c r="N63" s="184"/>
      <c r="O63" s="184"/>
      <c r="P63" s="187"/>
      <c r="Q63" s="194"/>
      <c r="R63" s="194"/>
      <c r="S63" s="194"/>
      <c r="T63" s="194"/>
      <c r="U63" s="194"/>
      <c r="V63" s="194"/>
      <c r="W63" s="194"/>
      <c r="X63" s="194"/>
      <c r="Y63" s="194"/>
      <c r="Z63" s="49"/>
      <c r="AA63" s="49"/>
    </row>
    <row r="64" spans="1:27" ht="14.25" customHeight="1">
      <c r="A64" s="75"/>
      <c r="B64" s="190"/>
      <c r="C64" s="167"/>
      <c r="D64" s="194"/>
      <c r="E64" s="204"/>
      <c r="F64" s="137" t="s">
        <v>108</v>
      </c>
      <c r="G64" s="143">
        <f>ROUND(11*(A7)/1000,0)</f>
        <v>7</v>
      </c>
      <c r="H64" s="137"/>
      <c r="I64" s="142"/>
      <c r="J64" s="184"/>
      <c r="K64" s="184"/>
      <c r="L64" s="184"/>
      <c r="M64" s="187"/>
      <c r="N64" s="184"/>
      <c r="O64" s="184"/>
      <c r="P64" s="187"/>
      <c r="Q64" s="195"/>
      <c r="R64" s="195"/>
      <c r="S64" s="195"/>
      <c r="T64" s="195"/>
      <c r="U64" s="195"/>
      <c r="V64" s="195"/>
      <c r="W64" s="195"/>
      <c r="X64" s="195"/>
      <c r="Y64" s="194"/>
      <c r="Z64" s="49"/>
      <c r="AA64" s="49"/>
    </row>
    <row r="65" spans="1:27" ht="14.25" customHeight="1">
      <c r="A65" s="75"/>
      <c r="B65" s="190"/>
      <c r="C65" s="167"/>
      <c r="D65" s="194"/>
      <c r="E65" s="196" t="s">
        <v>179</v>
      </c>
      <c r="F65" s="117" t="s">
        <v>112</v>
      </c>
      <c r="G65" s="112">
        <f>ROUND(57*A7/1000,0)</f>
        <v>35</v>
      </c>
      <c r="H65" s="101"/>
      <c r="I65" s="112"/>
      <c r="J65" s="184"/>
      <c r="K65" s="184"/>
      <c r="L65" s="184"/>
      <c r="M65" s="187"/>
      <c r="N65" s="184"/>
      <c r="O65" s="184"/>
      <c r="P65" s="187"/>
      <c r="Q65" s="193"/>
      <c r="R65" s="193"/>
      <c r="S65" s="193"/>
      <c r="T65" s="193"/>
      <c r="U65" s="193"/>
      <c r="V65" s="193"/>
      <c r="W65" s="193"/>
      <c r="X65" s="193"/>
      <c r="Y65" s="194"/>
      <c r="Z65" s="49"/>
      <c r="AA65" s="49"/>
    </row>
    <row r="66" spans="1:27" ht="14.25" customHeight="1">
      <c r="A66" s="75"/>
      <c r="B66" s="190"/>
      <c r="C66" s="167"/>
      <c r="D66" s="194"/>
      <c r="E66" s="203"/>
      <c r="F66" s="140" t="s">
        <v>130</v>
      </c>
      <c r="G66" s="160">
        <f>ROUND(24.4*A7/1000,0)</f>
        <v>15</v>
      </c>
      <c r="H66" s="117"/>
      <c r="I66" s="113"/>
      <c r="J66" s="184"/>
      <c r="K66" s="184"/>
      <c r="L66" s="184"/>
      <c r="M66" s="187"/>
      <c r="N66" s="184"/>
      <c r="O66" s="184"/>
      <c r="P66" s="187"/>
      <c r="Q66" s="194"/>
      <c r="R66" s="194"/>
      <c r="S66" s="194"/>
      <c r="T66" s="194"/>
      <c r="U66" s="194"/>
      <c r="V66" s="194"/>
      <c r="W66" s="194"/>
      <c r="X66" s="194"/>
      <c r="Y66" s="194"/>
      <c r="Z66" s="49"/>
      <c r="AA66" s="49"/>
    </row>
    <row r="67" spans="1:27" ht="14.25" customHeight="1">
      <c r="A67" s="75"/>
      <c r="B67" s="190"/>
      <c r="C67" s="167"/>
      <c r="D67" s="194"/>
      <c r="E67" s="204"/>
      <c r="F67" s="134"/>
      <c r="G67" s="113"/>
      <c r="H67" s="134"/>
      <c r="I67" s="114"/>
      <c r="J67" s="184"/>
      <c r="K67" s="184"/>
      <c r="L67" s="184"/>
      <c r="M67" s="187"/>
      <c r="N67" s="184"/>
      <c r="O67" s="184"/>
      <c r="P67" s="187"/>
      <c r="Q67" s="195"/>
      <c r="R67" s="195"/>
      <c r="S67" s="195"/>
      <c r="T67" s="195"/>
      <c r="U67" s="195"/>
      <c r="V67" s="195"/>
      <c r="W67" s="195"/>
      <c r="X67" s="195"/>
      <c r="Y67" s="194"/>
      <c r="Z67" s="49"/>
      <c r="AA67" s="49"/>
    </row>
    <row r="68" spans="1:27" ht="14.25" customHeight="1">
      <c r="A68" s="75"/>
      <c r="B68" s="190"/>
      <c r="C68" s="167"/>
      <c r="D68" s="194"/>
      <c r="E68" s="176" t="s">
        <v>121</v>
      </c>
      <c r="F68" s="141" t="s">
        <v>122</v>
      </c>
      <c r="G68" s="56">
        <f>ROUND(65*A7/1000,0)</f>
        <v>40</v>
      </c>
      <c r="H68" s="94"/>
      <c r="I68" s="110"/>
      <c r="J68" s="184"/>
      <c r="K68" s="184"/>
      <c r="L68" s="184"/>
      <c r="M68" s="187"/>
      <c r="N68" s="184"/>
      <c r="O68" s="184"/>
      <c r="P68" s="187"/>
      <c r="Q68" s="193"/>
      <c r="R68" s="193"/>
      <c r="S68" s="193"/>
      <c r="T68" s="193"/>
      <c r="U68" s="193"/>
      <c r="V68" s="193"/>
      <c r="W68" s="193"/>
      <c r="X68" s="193"/>
      <c r="Y68" s="194"/>
      <c r="Z68" s="49"/>
      <c r="AA68" s="49"/>
    </row>
    <row r="69" spans="1:27" ht="14.25" customHeight="1">
      <c r="A69" s="75"/>
      <c r="B69" s="190"/>
      <c r="C69" s="167"/>
      <c r="D69" s="194"/>
      <c r="E69" s="177"/>
      <c r="F69" s="91" t="s">
        <v>164</v>
      </c>
      <c r="G69" s="135" t="s">
        <v>165</v>
      </c>
      <c r="H69" s="96"/>
      <c r="I69" s="124"/>
      <c r="J69" s="184"/>
      <c r="K69" s="184"/>
      <c r="L69" s="184"/>
      <c r="M69" s="187"/>
      <c r="N69" s="184"/>
      <c r="O69" s="184"/>
      <c r="P69" s="187"/>
      <c r="Q69" s="194"/>
      <c r="R69" s="194"/>
      <c r="S69" s="194"/>
      <c r="T69" s="194"/>
      <c r="U69" s="194"/>
      <c r="V69" s="194"/>
      <c r="W69" s="194"/>
      <c r="X69" s="194"/>
      <c r="Y69" s="194"/>
      <c r="Z69" s="49"/>
      <c r="AA69" s="49"/>
    </row>
    <row r="70" spans="1:27" ht="14.25" customHeight="1">
      <c r="A70" s="75"/>
      <c r="B70" s="190"/>
      <c r="C70" s="167"/>
      <c r="D70" s="194"/>
      <c r="E70" s="178"/>
      <c r="F70" s="116"/>
      <c r="G70" s="88"/>
      <c r="H70" s="73"/>
      <c r="I70" s="128"/>
      <c r="J70" s="184"/>
      <c r="K70" s="184"/>
      <c r="L70" s="184"/>
      <c r="M70" s="187"/>
      <c r="N70" s="184"/>
      <c r="O70" s="184"/>
      <c r="P70" s="187"/>
      <c r="Q70" s="195"/>
      <c r="R70" s="195"/>
      <c r="S70" s="195"/>
      <c r="T70" s="195"/>
      <c r="U70" s="195"/>
      <c r="V70" s="195"/>
      <c r="W70" s="195"/>
      <c r="X70" s="195"/>
      <c r="Y70" s="194"/>
      <c r="Z70" s="49"/>
      <c r="AA70" s="49"/>
    </row>
    <row r="71" spans="1:27" ht="14.25" customHeight="1">
      <c r="A71" s="75"/>
      <c r="B71" s="190"/>
      <c r="C71" s="167"/>
      <c r="D71" s="194"/>
      <c r="E71" s="196" t="s">
        <v>181</v>
      </c>
      <c r="F71" s="129" t="s">
        <v>127</v>
      </c>
      <c r="G71" s="161">
        <f>ROUND(26*A7/1000,0)</f>
        <v>16</v>
      </c>
      <c r="H71" s="130"/>
      <c r="I71" s="130"/>
      <c r="J71" s="184"/>
      <c r="K71" s="184"/>
      <c r="L71" s="184"/>
      <c r="M71" s="187"/>
      <c r="N71" s="184"/>
      <c r="O71" s="184"/>
      <c r="P71" s="187"/>
      <c r="Q71" s="193"/>
      <c r="R71" s="193"/>
      <c r="S71" s="193"/>
      <c r="T71" s="193"/>
      <c r="U71" s="193"/>
      <c r="V71" s="193"/>
      <c r="W71" s="193"/>
      <c r="X71" s="193"/>
      <c r="Y71" s="194"/>
      <c r="Z71" s="49"/>
      <c r="AA71" s="49"/>
    </row>
    <row r="72" spans="1:27" ht="14.25" customHeight="1">
      <c r="A72" s="75"/>
      <c r="B72" s="190"/>
      <c r="C72" s="167"/>
      <c r="D72" s="194"/>
      <c r="E72" s="203"/>
      <c r="F72" s="158" t="s">
        <v>180</v>
      </c>
      <c r="G72" s="157">
        <f>ROUND(14.6*A7/1000,0)</f>
        <v>9</v>
      </c>
      <c r="H72" s="131"/>
      <c r="I72" s="131"/>
      <c r="J72" s="184"/>
      <c r="K72" s="184"/>
      <c r="L72" s="184"/>
      <c r="M72" s="187"/>
      <c r="N72" s="184"/>
      <c r="O72" s="184"/>
      <c r="P72" s="187"/>
      <c r="Q72" s="194"/>
      <c r="R72" s="194"/>
      <c r="S72" s="194"/>
      <c r="T72" s="194"/>
      <c r="U72" s="194"/>
      <c r="V72" s="194"/>
      <c r="W72" s="194"/>
      <c r="X72" s="194"/>
      <c r="Y72" s="194"/>
      <c r="Z72" s="49"/>
      <c r="AA72" s="49"/>
    </row>
    <row r="73" spans="1:27" ht="14.25" customHeight="1">
      <c r="A73" s="75"/>
      <c r="B73" s="191"/>
      <c r="C73" s="168"/>
      <c r="D73" s="195"/>
      <c r="E73" s="204"/>
      <c r="F73" s="132" t="s">
        <v>128</v>
      </c>
      <c r="G73" s="162">
        <f>ROUND(22.8*A7/1000,0)</f>
        <v>14</v>
      </c>
      <c r="H73" s="133"/>
      <c r="I73" s="133"/>
      <c r="J73" s="185"/>
      <c r="K73" s="185"/>
      <c r="L73" s="185"/>
      <c r="M73" s="188"/>
      <c r="N73" s="185"/>
      <c r="O73" s="185"/>
      <c r="P73" s="188"/>
      <c r="Q73" s="195"/>
      <c r="R73" s="195"/>
      <c r="S73" s="195"/>
      <c r="T73" s="195"/>
      <c r="U73" s="195"/>
      <c r="V73" s="195"/>
      <c r="W73" s="195"/>
      <c r="X73" s="195"/>
      <c r="Y73" s="195"/>
      <c r="Z73" s="49"/>
      <c r="AA73" s="49"/>
    </row>
    <row r="74" spans="1:27" ht="14.25" customHeight="1">
      <c r="A74" s="75"/>
      <c r="B74" s="169" t="s">
        <v>96</v>
      </c>
      <c r="C74" s="170"/>
      <c r="D74" s="171"/>
      <c r="E74" s="200" t="s">
        <v>152</v>
      </c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2"/>
      <c r="Z74" s="49"/>
      <c r="AA74" s="49"/>
    </row>
    <row r="75" spans="1:27" ht="14.25" customHeight="1">
      <c r="A75" s="75"/>
      <c r="B75" s="189">
        <v>44100</v>
      </c>
      <c r="C75" s="192" t="s">
        <v>129</v>
      </c>
      <c r="D75" s="193" t="s">
        <v>118</v>
      </c>
      <c r="E75" s="196" t="s">
        <v>144</v>
      </c>
      <c r="F75" s="122" t="s">
        <v>107</v>
      </c>
      <c r="G75" s="90">
        <f>ROUND(34*A7/1000,0)</f>
        <v>21</v>
      </c>
      <c r="H75" s="129" t="s">
        <v>147</v>
      </c>
      <c r="I75" s="61">
        <f>ROUND(12*A7/1000,0)</f>
        <v>7</v>
      </c>
      <c r="J75" s="183">
        <v>5.8</v>
      </c>
      <c r="K75" s="183">
        <v>2.6</v>
      </c>
      <c r="L75" s="183">
        <v>0</v>
      </c>
      <c r="M75" s="183">
        <v>1</v>
      </c>
      <c r="N75" s="183">
        <v>0</v>
      </c>
      <c r="O75" s="183">
        <v>2.5</v>
      </c>
      <c r="P75" s="186">
        <f>SUM(J75*70+K75*75+L75*120+M75*25+N75*60+O75*45)</f>
        <v>738.5</v>
      </c>
      <c r="Q75" s="166"/>
      <c r="R75" s="166"/>
      <c r="S75" s="166"/>
      <c r="T75" s="166"/>
      <c r="U75" s="166"/>
      <c r="V75" s="166"/>
      <c r="W75" s="166"/>
      <c r="X75" s="166"/>
      <c r="Y75" s="179"/>
      <c r="Z75" s="49"/>
      <c r="AA75" s="49"/>
    </row>
    <row r="76" spans="1:27" ht="14.25" customHeight="1">
      <c r="A76" s="75"/>
      <c r="B76" s="190"/>
      <c r="C76" s="180"/>
      <c r="D76" s="194"/>
      <c r="E76" s="197"/>
      <c r="F76" s="91" t="s">
        <v>145</v>
      </c>
      <c r="G76" s="62">
        <f>ROUND(19.75*A7/1000,0)</f>
        <v>12</v>
      </c>
      <c r="H76" s="93" t="s">
        <v>148</v>
      </c>
      <c r="I76" s="62">
        <f>ROUND(1*A7/1000,1)</f>
        <v>0.6</v>
      </c>
      <c r="J76" s="184"/>
      <c r="K76" s="184"/>
      <c r="L76" s="184"/>
      <c r="M76" s="184"/>
      <c r="N76" s="184"/>
      <c r="O76" s="184"/>
      <c r="P76" s="187"/>
      <c r="Q76" s="167"/>
      <c r="R76" s="167"/>
      <c r="S76" s="167"/>
      <c r="T76" s="167"/>
      <c r="U76" s="167"/>
      <c r="V76" s="167"/>
      <c r="W76" s="167"/>
      <c r="X76" s="167"/>
      <c r="Y76" s="180"/>
      <c r="Z76" s="49"/>
      <c r="AA76" s="49"/>
    </row>
    <row r="77" spans="1:27" ht="14.25" customHeight="1">
      <c r="A77" s="75"/>
      <c r="B77" s="190"/>
      <c r="C77" s="180"/>
      <c r="D77" s="194"/>
      <c r="E77" s="198"/>
      <c r="F77" s="92" t="s">
        <v>146</v>
      </c>
      <c r="G77" s="63">
        <f>ROUND(30*A7/1000,0)</f>
        <v>18</v>
      </c>
      <c r="H77" s="163" t="s">
        <v>182</v>
      </c>
      <c r="I77" s="164" t="s">
        <v>177</v>
      </c>
      <c r="J77" s="184"/>
      <c r="K77" s="184"/>
      <c r="L77" s="184"/>
      <c r="M77" s="184"/>
      <c r="N77" s="184"/>
      <c r="O77" s="184"/>
      <c r="P77" s="187"/>
      <c r="Q77" s="168"/>
      <c r="R77" s="168"/>
      <c r="S77" s="168"/>
      <c r="T77" s="168"/>
      <c r="U77" s="168"/>
      <c r="V77" s="168"/>
      <c r="W77" s="168"/>
      <c r="X77" s="168"/>
      <c r="Y77" s="180"/>
      <c r="Z77" s="49"/>
      <c r="AA77" s="49"/>
    </row>
    <row r="78" spans="1:27" ht="14.25" customHeight="1">
      <c r="A78" s="75"/>
      <c r="B78" s="190"/>
      <c r="C78" s="180"/>
      <c r="D78" s="194"/>
      <c r="E78" s="182" t="s">
        <v>85</v>
      </c>
      <c r="F78" s="91" t="s">
        <v>109</v>
      </c>
      <c r="G78" s="56">
        <f>ROUND(6.4*A7/1000,0)</f>
        <v>4</v>
      </c>
      <c r="H78" s="66" t="s">
        <v>86</v>
      </c>
      <c r="I78" s="57">
        <f>ROUND(3.8*A7/1000,0)</f>
        <v>2</v>
      </c>
      <c r="J78" s="184"/>
      <c r="K78" s="184"/>
      <c r="L78" s="184"/>
      <c r="M78" s="184"/>
      <c r="N78" s="184"/>
      <c r="O78" s="184"/>
      <c r="P78" s="187"/>
      <c r="Q78" s="166"/>
      <c r="R78" s="166"/>
      <c r="S78" s="166"/>
      <c r="T78" s="166"/>
      <c r="U78" s="166"/>
      <c r="V78" s="166"/>
      <c r="W78" s="166"/>
      <c r="X78" s="166"/>
      <c r="Y78" s="180"/>
      <c r="Z78" s="49"/>
      <c r="AA78" s="49"/>
    </row>
    <row r="79" spans="1:27" ht="14.25" customHeight="1">
      <c r="A79" s="75"/>
      <c r="B79" s="190"/>
      <c r="C79" s="180"/>
      <c r="D79" s="194"/>
      <c r="E79" s="177"/>
      <c r="F79" s="67" t="s">
        <v>87</v>
      </c>
      <c r="G79" s="57">
        <f>ROUND(5*A7/1000,0)</f>
        <v>3</v>
      </c>
      <c r="H79" s="67" t="s">
        <v>88</v>
      </c>
      <c r="I79" s="165" t="s">
        <v>183</v>
      </c>
      <c r="J79" s="184"/>
      <c r="K79" s="184"/>
      <c r="L79" s="184"/>
      <c r="M79" s="184"/>
      <c r="N79" s="184"/>
      <c r="O79" s="184"/>
      <c r="P79" s="187"/>
      <c r="Q79" s="167"/>
      <c r="R79" s="167"/>
      <c r="S79" s="167"/>
      <c r="T79" s="167"/>
      <c r="U79" s="167"/>
      <c r="V79" s="167"/>
      <c r="W79" s="167"/>
      <c r="X79" s="167"/>
      <c r="Y79" s="180"/>
      <c r="Z79" s="49"/>
      <c r="AA79" s="49"/>
    </row>
    <row r="80" spans="1:44" ht="15" customHeight="1">
      <c r="A80" s="75"/>
      <c r="B80" s="190"/>
      <c r="C80" s="180"/>
      <c r="D80" s="194"/>
      <c r="E80" s="178"/>
      <c r="F80" s="104" t="s">
        <v>89</v>
      </c>
      <c r="G80" s="58">
        <f>ROUND(66.4*A7/1000,0)</f>
        <v>41</v>
      </c>
      <c r="H80" s="98"/>
      <c r="I80" s="88"/>
      <c r="J80" s="184"/>
      <c r="K80" s="184"/>
      <c r="L80" s="184"/>
      <c r="M80" s="184"/>
      <c r="N80" s="184"/>
      <c r="O80" s="184"/>
      <c r="P80" s="187"/>
      <c r="Q80" s="168"/>
      <c r="R80" s="168"/>
      <c r="S80" s="168"/>
      <c r="T80" s="168"/>
      <c r="U80" s="168"/>
      <c r="V80" s="168"/>
      <c r="W80" s="168"/>
      <c r="X80" s="168"/>
      <c r="Y80" s="180"/>
      <c r="Z80" s="49"/>
      <c r="AA80" s="49"/>
      <c r="AB80" s="49"/>
      <c r="AC80" s="49"/>
      <c r="AD80" s="51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</row>
    <row r="81" spans="2:25" ht="16.5">
      <c r="B81" s="190"/>
      <c r="C81" s="180"/>
      <c r="D81" s="194"/>
      <c r="E81" s="176" t="s">
        <v>121</v>
      </c>
      <c r="F81" s="141" t="s">
        <v>122</v>
      </c>
      <c r="G81" s="56">
        <f>ROUND(65*A7/1000,0)</f>
        <v>40</v>
      </c>
      <c r="H81" s="94"/>
      <c r="I81" s="95"/>
      <c r="J81" s="184"/>
      <c r="K81" s="184"/>
      <c r="L81" s="184"/>
      <c r="M81" s="184"/>
      <c r="N81" s="184"/>
      <c r="O81" s="184"/>
      <c r="P81" s="187"/>
      <c r="Q81" s="166"/>
      <c r="R81" s="166"/>
      <c r="S81" s="166"/>
      <c r="T81" s="166"/>
      <c r="U81" s="166"/>
      <c r="V81" s="166"/>
      <c r="W81" s="166"/>
      <c r="X81" s="166"/>
      <c r="Y81" s="180"/>
    </row>
    <row r="82" spans="2:25" ht="16.5">
      <c r="B82" s="190"/>
      <c r="C82" s="180"/>
      <c r="D82" s="194"/>
      <c r="E82" s="177"/>
      <c r="F82" s="91" t="s">
        <v>164</v>
      </c>
      <c r="G82" s="135" t="s">
        <v>165</v>
      </c>
      <c r="H82" s="96"/>
      <c r="I82" s="97"/>
      <c r="J82" s="184"/>
      <c r="K82" s="184"/>
      <c r="L82" s="184"/>
      <c r="M82" s="184"/>
      <c r="N82" s="184"/>
      <c r="O82" s="184"/>
      <c r="P82" s="187"/>
      <c r="Q82" s="167"/>
      <c r="R82" s="167"/>
      <c r="S82" s="167"/>
      <c r="T82" s="167"/>
      <c r="U82" s="167"/>
      <c r="V82" s="167"/>
      <c r="W82" s="167"/>
      <c r="X82" s="167"/>
      <c r="Y82" s="180"/>
    </row>
    <row r="83" spans="2:25" ht="15.75">
      <c r="B83" s="190"/>
      <c r="C83" s="180"/>
      <c r="D83" s="194"/>
      <c r="E83" s="178"/>
      <c r="F83" s="116"/>
      <c r="G83" s="88"/>
      <c r="H83" s="73"/>
      <c r="I83" s="63"/>
      <c r="J83" s="184"/>
      <c r="K83" s="184"/>
      <c r="L83" s="184"/>
      <c r="M83" s="184"/>
      <c r="N83" s="184"/>
      <c r="O83" s="184"/>
      <c r="P83" s="187"/>
      <c r="Q83" s="168"/>
      <c r="R83" s="168"/>
      <c r="S83" s="168"/>
      <c r="T83" s="168"/>
      <c r="U83" s="168"/>
      <c r="V83" s="168"/>
      <c r="W83" s="168"/>
      <c r="X83" s="168"/>
      <c r="Y83" s="180"/>
    </row>
    <row r="84" spans="2:25" ht="16.5">
      <c r="B84" s="190"/>
      <c r="C84" s="180"/>
      <c r="D84" s="194"/>
      <c r="E84" s="199" t="s">
        <v>90</v>
      </c>
      <c r="F84" s="66" t="s">
        <v>91</v>
      </c>
      <c r="G84" s="57">
        <f>ROUND(25.4*A7/1000,1)</f>
        <v>15.6</v>
      </c>
      <c r="H84" s="66" t="s">
        <v>92</v>
      </c>
      <c r="I84" s="57" t="s">
        <v>81</v>
      </c>
      <c r="J84" s="184"/>
      <c r="K84" s="184"/>
      <c r="L84" s="184"/>
      <c r="M84" s="184"/>
      <c r="N84" s="184"/>
      <c r="O84" s="184"/>
      <c r="P84" s="187"/>
      <c r="Q84" s="166"/>
      <c r="R84" s="166"/>
      <c r="S84" s="166"/>
      <c r="T84" s="166"/>
      <c r="U84" s="166"/>
      <c r="V84" s="166"/>
      <c r="W84" s="166"/>
      <c r="X84" s="166"/>
      <c r="Y84" s="180"/>
    </row>
    <row r="85" spans="2:25" ht="16.5">
      <c r="B85" s="190"/>
      <c r="C85" s="180"/>
      <c r="D85" s="194"/>
      <c r="E85" s="197"/>
      <c r="F85" s="67" t="s">
        <v>93</v>
      </c>
      <c r="G85" s="57" t="s">
        <v>94</v>
      </c>
      <c r="H85" s="67"/>
      <c r="I85" s="57"/>
      <c r="J85" s="184"/>
      <c r="K85" s="184"/>
      <c r="L85" s="184"/>
      <c r="M85" s="184"/>
      <c r="N85" s="184"/>
      <c r="O85" s="184"/>
      <c r="P85" s="187"/>
      <c r="Q85" s="167"/>
      <c r="R85" s="167"/>
      <c r="S85" s="167"/>
      <c r="T85" s="167"/>
      <c r="U85" s="167"/>
      <c r="V85" s="167"/>
      <c r="W85" s="167"/>
      <c r="X85" s="167"/>
      <c r="Y85" s="180"/>
    </row>
    <row r="86" spans="2:25" ht="16.5">
      <c r="B86" s="191"/>
      <c r="C86" s="181"/>
      <c r="D86" s="195"/>
      <c r="E86" s="198"/>
      <c r="F86" s="68" t="s">
        <v>95</v>
      </c>
      <c r="G86" s="58">
        <f>ROUND(1.2*A7/1000,1)</f>
        <v>0.7</v>
      </c>
      <c r="H86" s="68"/>
      <c r="I86" s="58"/>
      <c r="J86" s="185"/>
      <c r="K86" s="185"/>
      <c r="L86" s="185"/>
      <c r="M86" s="185"/>
      <c r="N86" s="185"/>
      <c r="O86" s="185"/>
      <c r="P86" s="188"/>
      <c r="Q86" s="168"/>
      <c r="R86" s="168"/>
      <c r="S86" s="168"/>
      <c r="T86" s="168"/>
      <c r="U86" s="168"/>
      <c r="V86" s="168"/>
      <c r="W86" s="168"/>
      <c r="X86" s="168"/>
      <c r="Y86" s="181"/>
    </row>
    <row r="87" spans="2:25" ht="16.5">
      <c r="B87" s="169" t="s">
        <v>96</v>
      </c>
      <c r="C87" s="170"/>
      <c r="D87" s="171"/>
      <c r="E87" s="172" t="s">
        <v>131</v>
      </c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4"/>
    </row>
    <row r="88" spans="2:25" ht="15.75">
      <c r="B88" s="230" t="s">
        <v>105</v>
      </c>
      <c r="C88" s="231"/>
      <c r="D88" s="231"/>
      <c r="E88" s="232"/>
      <c r="F88" s="230" t="s">
        <v>106</v>
      </c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2"/>
    </row>
    <row r="89" spans="2:25" ht="15.75">
      <c r="B89" s="233"/>
      <c r="C89" s="234"/>
      <c r="D89" s="234"/>
      <c r="E89" s="235"/>
      <c r="F89" s="233"/>
      <c r="G89" s="234"/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5"/>
    </row>
    <row r="90" spans="2:25" ht="15.75">
      <c r="B90" s="233"/>
      <c r="C90" s="234"/>
      <c r="D90" s="234"/>
      <c r="E90" s="235"/>
      <c r="F90" s="233"/>
      <c r="G90" s="234"/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5"/>
    </row>
    <row r="91" spans="2:25" ht="15.75">
      <c r="B91" s="236"/>
      <c r="C91" s="237"/>
      <c r="D91" s="237"/>
      <c r="E91" s="238"/>
      <c r="F91" s="236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8"/>
    </row>
    <row r="92" spans="2:25" ht="19.5">
      <c r="B92" s="219" t="s">
        <v>170</v>
      </c>
      <c r="C92" s="219"/>
      <c r="D92" s="219"/>
      <c r="E92" s="219"/>
      <c r="F92" s="219"/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219"/>
      <c r="U92" s="219"/>
      <c r="V92" s="219"/>
      <c r="W92" s="219"/>
      <c r="X92" s="219"/>
      <c r="Y92" s="219"/>
    </row>
    <row r="93" spans="2:25" ht="19.5">
      <c r="B93" s="175" t="s">
        <v>155</v>
      </c>
      <c r="C93" s="175"/>
      <c r="D93" s="175"/>
      <c r="E93" s="175"/>
      <c r="F93" s="149"/>
      <c r="G93" s="149"/>
      <c r="H93" s="175" t="s">
        <v>156</v>
      </c>
      <c r="I93" s="175"/>
      <c r="J93" s="175"/>
      <c r="K93" s="149"/>
      <c r="L93" s="149"/>
      <c r="M93" s="149"/>
      <c r="N93" s="149"/>
      <c r="O93" s="149"/>
      <c r="P93" s="149"/>
      <c r="Q93" s="149"/>
      <c r="R93" s="149"/>
      <c r="S93" s="175" t="s">
        <v>157</v>
      </c>
      <c r="T93" s="244"/>
      <c r="U93" s="244"/>
      <c r="V93" s="148"/>
      <c r="W93" s="148"/>
      <c r="X93" s="148"/>
      <c r="Y93" s="148"/>
    </row>
    <row r="94" ht="16.5">
      <c r="B94" s="53"/>
    </row>
  </sheetData>
  <sheetProtection formatCells="0" selectLockedCells="1" selectUnlockedCells="1"/>
  <protectedRanges>
    <protectedRange password="C60F" sqref="V92:Y92" name="範圍1_1_1_1_1_1_1"/>
  </protectedRanges>
  <mergeCells count="332">
    <mergeCell ref="S93:U93"/>
    <mergeCell ref="W41:W43"/>
    <mergeCell ref="X41:X43"/>
    <mergeCell ref="P34:P46"/>
    <mergeCell ref="W30:W32"/>
    <mergeCell ref="X30:X32"/>
    <mergeCell ref="Q38:Q40"/>
    <mergeCell ref="Q30:Q32"/>
    <mergeCell ref="S44:S46"/>
    <mergeCell ref="V44:V46"/>
    <mergeCell ref="W21:W23"/>
    <mergeCell ref="X21:X23"/>
    <mergeCell ref="W24:W26"/>
    <mergeCell ref="X24:X26"/>
    <mergeCell ref="W27:W29"/>
    <mergeCell ref="V24:V26"/>
    <mergeCell ref="X27:X29"/>
    <mergeCell ref="T34:T37"/>
    <mergeCell ref="N34:N46"/>
    <mergeCell ref="J34:J46"/>
    <mergeCell ref="Q44:Q46"/>
    <mergeCell ref="V41:V43"/>
    <mergeCell ref="V21:V23"/>
    <mergeCell ref="U27:U29"/>
    <mergeCell ref="V30:V32"/>
    <mergeCell ref="U21:U23"/>
    <mergeCell ref="T38:T40"/>
    <mergeCell ref="T27:T29"/>
    <mergeCell ref="R30:R32"/>
    <mergeCell ref="T30:T32"/>
    <mergeCell ref="S38:S40"/>
    <mergeCell ref="X34:X37"/>
    <mergeCell ref="X38:X40"/>
    <mergeCell ref="W38:W40"/>
    <mergeCell ref="E33:Y33"/>
    <mergeCell ref="E38:E40"/>
    <mergeCell ref="U34:U37"/>
    <mergeCell ref="U30:U32"/>
    <mergeCell ref="E8:E10"/>
    <mergeCell ref="S17:S19"/>
    <mergeCell ref="R14:R16"/>
    <mergeCell ref="Q11:Q13"/>
    <mergeCell ref="E27:E29"/>
    <mergeCell ref="S24:S26"/>
    <mergeCell ref="T21:T23"/>
    <mergeCell ref="R24:R26"/>
    <mergeCell ref="E24:E26"/>
    <mergeCell ref="J21:J32"/>
    <mergeCell ref="S11:S13"/>
    <mergeCell ref="J4:P4"/>
    <mergeCell ref="J8:J19"/>
    <mergeCell ref="J5:J7"/>
    <mergeCell ref="E11:E13"/>
    <mergeCell ref="Q24:Q26"/>
    <mergeCell ref="R17:R19"/>
    <mergeCell ref="N21:N32"/>
    <mergeCell ref="P5:P7"/>
    <mergeCell ref="B88:E91"/>
    <mergeCell ref="D48:D59"/>
    <mergeCell ref="E57:E59"/>
    <mergeCell ref="R27:R29"/>
    <mergeCell ref="E30:E32"/>
    <mergeCell ref="E48:E50"/>
    <mergeCell ref="Q48:Q50"/>
    <mergeCell ref="Q27:Q29"/>
    <mergeCell ref="Q34:Q37"/>
    <mergeCell ref="R38:R40"/>
    <mergeCell ref="X48:X50"/>
    <mergeCell ref="W51:W53"/>
    <mergeCell ref="F88:Y91"/>
    <mergeCell ref="M21:M32"/>
    <mergeCell ref="K21:K32"/>
    <mergeCell ref="O21:O32"/>
    <mergeCell ref="L21:L32"/>
    <mergeCell ref="R21:R23"/>
    <mergeCell ref="M48:M59"/>
    <mergeCell ref="K48:K59"/>
    <mergeCell ref="E60:Y60"/>
    <mergeCell ref="V48:V50"/>
    <mergeCell ref="V51:V53"/>
    <mergeCell ref="E54:E56"/>
    <mergeCell ref="R57:R59"/>
    <mergeCell ref="U57:U59"/>
    <mergeCell ref="Y48:Y59"/>
    <mergeCell ref="U51:U53"/>
    <mergeCell ref="U48:U50"/>
    <mergeCell ref="X51:X53"/>
    <mergeCell ref="S51:S53"/>
    <mergeCell ref="B47:D47"/>
    <mergeCell ref="X57:X59"/>
    <mergeCell ref="L48:L59"/>
    <mergeCell ref="E51:E53"/>
    <mergeCell ref="X54:X56"/>
    <mergeCell ref="V54:V56"/>
    <mergeCell ref="W54:W56"/>
    <mergeCell ref="W48:W50"/>
    <mergeCell ref="W57:W59"/>
    <mergeCell ref="B48:B59"/>
    <mergeCell ref="C48:C59"/>
    <mergeCell ref="R51:R53"/>
    <mergeCell ref="N48:N59"/>
    <mergeCell ref="O48:O59"/>
    <mergeCell ref="P48:P59"/>
    <mergeCell ref="Q54:Q56"/>
    <mergeCell ref="Q51:Q53"/>
    <mergeCell ref="S57:S59"/>
    <mergeCell ref="S48:S50"/>
    <mergeCell ref="T51:T53"/>
    <mergeCell ref="T57:T59"/>
    <mergeCell ref="T48:T50"/>
    <mergeCell ref="E47:Y47"/>
    <mergeCell ref="R48:R50"/>
    <mergeCell ref="V57:V59"/>
    <mergeCell ref="T54:T56"/>
    <mergeCell ref="Q57:Q59"/>
    <mergeCell ref="B20:D20"/>
    <mergeCell ref="E21:E23"/>
    <mergeCell ref="E17:E19"/>
    <mergeCell ref="N8:N19"/>
    <mergeCell ref="B21:B32"/>
    <mergeCell ref="B8:B19"/>
    <mergeCell ref="D21:D32"/>
    <mergeCell ref="C21:C32"/>
    <mergeCell ref="C8:C19"/>
    <mergeCell ref="L8:L19"/>
    <mergeCell ref="L34:L46"/>
    <mergeCell ref="M34:M46"/>
    <mergeCell ref="B3:B7"/>
    <mergeCell ref="C3:C7"/>
    <mergeCell ref="D3:D7"/>
    <mergeCell ref="E4:E7"/>
    <mergeCell ref="F4:F7"/>
    <mergeCell ref="E20:Y20"/>
    <mergeCell ref="D8:D19"/>
    <mergeCell ref="E14:E16"/>
    <mergeCell ref="B60:D60"/>
    <mergeCell ref="R44:R46"/>
    <mergeCell ref="J48:J59"/>
    <mergeCell ref="D34:D46"/>
    <mergeCell ref="X44:X46"/>
    <mergeCell ref="B33:D33"/>
    <mergeCell ref="K34:K46"/>
    <mergeCell ref="C34:C46"/>
    <mergeCell ref="B34:B46"/>
    <mergeCell ref="E41:E43"/>
    <mergeCell ref="U54:U56"/>
    <mergeCell ref="U38:U40"/>
    <mergeCell ref="R41:R43"/>
    <mergeCell ref="U44:U46"/>
    <mergeCell ref="U41:U43"/>
    <mergeCell ref="Y34:Y46"/>
    <mergeCell ref="W44:W46"/>
    <mergeCell ref="S34:S37"/>
    <mergeCell ref="S54:S56"/>
    <mergeCell ref="R54:R56"/>
    <mergeCell ref="Q3:S3"/>
    <mergeCell ref="T24:T26"/>
    <mergeCell ref="T11:T13"/>
    <mergeCell ref="U4:U6"/>
    <mergeCell ref="T4:T6"/>
    <mergeCell ref="W11:W13"/>
    <mergeCell ref="U11:U13"/>
    <mergeCell ref="R4:R7"/>
    <mergeCell ref="R11:R13"/>
    <mergeCell ref="S21:S23"/>
    <mergeCell ref="B92:Y92"/>
    <mergeCell ref="V38:V40"/>
    <mergeCell ref="Y3:Y7"/>
    <mergeCell ref="R8:R10"/>
    <mergeCell ref="V11:V13"/>
    <mergeCell ref="S8:S10"/>
    <mergeCell ref="Y8:Y19"/>
    <mergeCell ref="Y21:Y32"/>
    <mergeCell ref="V27:V29"/>
    <mergeCell ref="T8:T10"/>
    <mergeCell ref="U14:U16"/>
    <mergeCell ref="U8:U10"/>
    <mergeCell ref="H4:H7"/>
    <mergeCell ref="V1:X1"/>
    <mergeCell ref="Q14:Q16"/>
    <mergeCell ref="X4:X6"/>
    <mergeCell ref="T3:X3"/>
    <mergeCell ref="W8:W10"/>
    <mergeCell ref="W14:W16"/>
    <mergeCell ref="M8:M19"/>
    <mergeCell ref="K5:K7"/>
    <mergeCell ref="L5:L7"/>
    <mergeCell ref="I4:I7"/>
    <mergeCell ref="O5:O7"/>
    <mergeCell ref="O8:O19"/>
    <mergeCell ref="M5:M7"/>
    <mergeCell ref="N5:N7"/>
    <mergeCell ref="V2:X2"/>
    <mergeCell ref="W4:W6"/>
    <mergeCell ref="V4:V6"/>
    <mergeCell ref="V8:V10"/>
    <mergeCell ref="U17:U19"/>
    <mergeCell ref="S4:S7"/>
    <mergeCell ref="S14:S16"/>
    <mergeCell ref="T14:T16"/>
    <mergeCell ref="W17:W19"/>
    <mergeCell ref="V17:V19"/>
    <mergeCell ref="R34:R37"/>
    <mergeCell ref="O34:O46"/>
    <mergeCell ref="P8:P19"/>
    <mergeCell ref="T41:T43"/>
    <mergeCell ref="P21:P32"/>
    <mergeCell ref="Q21:Q23"/>
    <mergeCell ref="S30:S32"/>
    <mergeCell ref="Q17:Q19"/>
    <mergeCell ref="S41:S43"/>
    <mergeCell ref="Q41:Q43"/>
    <mergeCell ref="B2:E2"/>
    <mergeCell ref="F2:U2"/>
    <mergeCell ref="T17:T19"/>
    <mergeCell ref="E34:E37"/>
    <mergeCell ref="G4:G7"/>
    <mergeCell ref="U24:U26"/>
    <mergeCell ref="Q4:Q7"/>
    <mergeCell ref="Q8:Q10"/>
    <mergeCell ref="E3:P3"/>
    <mergeCell ref="K8:K19"/>
    <mergeCell ref="X8:X10"/>
    <mergeCell ref="X11:X13"/>
    <mergeCell ref="X14:X16"/>
    <mergeCell ref="X17:X19"/>
    <mergeCell ref="E44:E46"/>
    <mergeCell ref="S27:S29"/>
    <mergeCell ref="V34:V37"/>
    <mergeCell ref="T44:T46"/>
    <mergeCell ref="V14:V16"/>
    <mergeCell ref="W34:W37"/>
    <mergeCell ref="B61:B73"/>
    <mergeCell ref="C61:C73"/>
    <mergeCell ref="D61:D73"/>
    <mergeCell ref="E61:E64"/>
    <mergeCell ref="J61:J73"/>
    <mergeCell ref="K61:K73"/>
    <mergeCell ref="E71:E73"/>
    <mergeCell ref="M61:M73"/>
    <mergeCell ref="N61:N73"/>
    <mergeCell ref="O61:O73"/>
    <mergeCell ref="P61:P73"/>
    <mergeCell ref="Q61:Q64"/>
    <mergeCell ref="Q71:Q73"/>
    <mergeCell ref="R61:R64"/>
    <mergeCell ref="S61:S64"/>
    <mergeCell ref="T61:T64"/>
    <mergeCell ref="U61:U64"/>
    <mergeCell ref="V61:V64"/>
    <mergeCell ref="W61:W64"/>
    <mergeCell ref="X61:X64"/>
    <mergeCell ref="Y61:Y73"/>
    <mergeCell ref="E65:E67"/>
    <mergeCell ref="Q65:Q67"/>
    <mergeCell ref="R65:R67"/>
    <mergeCell ref="S65:S67"/>
    <mergeCell ref="T65:T67"/>
    <mergeCell ref="U65:U67"/>
    <mergeCell ref="V65:V67"/>
    <mergeCell ref="W65:W67"/>
    <mergeCell ref="X65:X67"/>
    <mergeCell ref="E68:E70"/>
    <mergeCell ref="Q68:Q70"/>
    <mergeCell ref="R68:R70"/>
    <mergeCell ref="S68:S70"/>
    <mergeCell ref="T68:T70"/>
    <mergeCell ref="U68:U70"/>
    <mergeCell ref="V68:V70"/>
    <mergeCell ref="W68:W70"/>
    <mergeCell ref="X68:X70"/>
    <mergeCell ref="X71:X73"/>
    <mergeCell ref="B74:D74"/>
    <mergeCell ref="E74:Y74"/>
    <mergeCell ref="R71:R73"/>
    <mergeCell ref="S71:S73"/>
    <mergeCell ref="T71:T73"/>
    <mergeCell ref="U71:U73"/>
    <mergeCell ref="V71:V73"/>
    <mergeCell ref="W71:W73"/>
    <mergeCell ref="L61:L73"/>
    <mergeCell ref="B75:B86"/>
    <mergeCell ref="C75:C86"/>
    <mergeCell ref="D75:D86"/>
    <mergeCell ref="E75:E77"/>
    <mergeCell ref="J75:J86"/>
    <mergeCell ref="K75:K86"/>
    <mergeCell ref="E84:E86"/>
    <mergeCell ref="L75:L86"/>
    <mergeCell ref="M75:M86"/>
    <mergeCell ref="N75:N86"/>
    <mergeCell ref="O75:O86"/>
    <mergeCell ref="P75:P86"/>
    <mergeCell ref="Q75:Q77"/>
    <mergeCell ref="Q84:Q86"/>
    <mergeCell ref="W78:W80"/>
    <mergeCell ref="R75:R77"/>
    <mergeCell ref="S75:S77"/>
    <mergeCell ref="T75:T77"/>
    <mergeCell ref="U75:U77"/>
    <mergeCell ref="V75:V77"/>
    <mergeCell ref="W75:W77"/>
    <mergeCell ref="X81:X83"/>
    <mergeCell ref="X75:X77"/>
    <mergeCell ref="Y75:Y86"/>
    <mergeCell ref="E78:E80"/>
    <mergeCell ref="Q78:Q80"/>
    <mergeCell ref="R78:R80"/>
    <mergeCell ref="S78:S80"/>
    <mergeCell ref="T78:T80"/>
    <mergeCell ref="U78:U80"/>
    <mergeCell ref="V78:V80"/>
    <mergeCell ref="W84:W86"/>
    <mergeCell ref="X78:X80"/>
    <mergeCell ref="E81:E83"/>
    <mergeCell ref="Q81:Q83"/>
    <mergeCell ref="R81:R83"/>
    <mergeCell ref="S81:S83"/>
    <mergeCell ref="T81:T83"/>
    <mergeCell ref="U81:U83"/>
    <mergeCell ref="V81:V83"/>
    <mergeCell ref="W81:W83"/>
    <mergeCell ref="X84:X86"/>
    <mergeCell ref="B87:D87"/>
    <mergeCell ref="E87:Y87"/>
    <mergeCell ref="B93:E93"/>
    <mergeCell ref="H93:J93"/>
    <mergeCell ref="R84:R86"/>
    <mergeCell ref="S84:S86"/>
    <mergeCell ref="T84:T86"/>
    <mergeCell ref="U84:U86"/>
    <mergeCell ref="V84:V8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8" scale="89" r:id="rId2"/>
  <rowBreaks count="1" manualBreakCount="1">
    <brk id="7" max="255" man="1"/>
  </rowBreaks>
  <colBreaks count="2" manualBreakCount="2">
    <brk id="24" min="1" max="77" man="1"/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2020-08-27T03:51:30Z</cp:lastPrinted>
  <dcterms:created xsi:type="dcterms:W3CDTF">2003-11-12T02:37:56Z</dcterms:created>
  <dcterms:modified xsi:type="dcterms:W3CDTF">2020-08-27T03:51:43Z</dcterms:modified>
  <cp:category/>
  <cp:version/>
  <cp:contentType/>
  <cp:contentStatus/>
</cp:coreProperties>
</file>