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76" windowWidth="11748" windowHeight="6408"/>
  </bookViews>
  <sheets>
    <sheet name="菜單" sheetId="1" r:id="rId1"/>
    <sheet name="熱量計算" sheetId="2" state="hidden" r:id="rId2"/>
    <sheet name="食物代算" sheetId="5" r:id="rId3"/>
  </sheets>
  <definedNames>
    <definedName name="_xlnm.Print_Area" localSheetId="0">菜單!$B$2:$AE$79</definedName>
  </definedNames>
  <calcPr calcId="145621"/>
</workbook>
</file>

<file path=xl/calcChain.xml><?xml version="1.0" encoding="utf-8"?>
<calcChain xmlns="http://schemas.openxmlformats.org/spreadsheetml/2006/main">
  <c r="G51" i="1" l="1"/>
  <c r="G61" i="1" l="1"/>
  <c r="G40" i="1" l="1"/>
  <c r="G39" i="1"/>
  <c r="G38" i="1"/>
  <c r="G36" i="1"/>
  <c r="G9" i="1"/>
  <c r="G26" i="1" l="1"/>
  <c r="G25" i="1"/>
  <c r="I24" i="1"/>
  <c r="G24" i="1"/>
  <c r="G62" i="1" l="1"/>
  <c r="I61" i="1"/>
  <c r="G10" i="1"/>
  <c r="G8" i="1"/>
  <c r="I64" i="1" l="1"/>
  <c r="G63" i="1"/>
  <c r="G52" i="1"/>
  <c r="G35" i="1"/>
  <c r="I34" i="1"/>
  <c r="G19" i="1"/>
  <c r="G18" i="1"/>
  <c r="G17" i="1"/>
  <c r="G13" i="1"/>
  <c r="I65" i="1" l="1"/>
  <c r="G66" i="1"/>
  <c r="G64" i="1"/>
  <c r="G31" i="1" l="1"/>
  <c r="L31" i="1" s="1"/>
  <c r="G30" i="1"/>
  <c r="L30" i="1" s="1"/>
  <c r="L23" i="1"/>
  <c r="L22" i="1"/>
  <c r="L21" i="1"/>
  <c r="G71" i="1"/>
  <c r="G70" i="1"/>
  <c r="L70" i="1" s="1"/>
  <c r="O61" i="1"/>
  <c r="L62" i="1"/>
  <c r="L61" i="1"/>
  <c r="O32" i="1"/>
  <c r="L32" i="1"/>
  <c r="O31" i="1"/>
  <c r="O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O22" i="1"/>
  <c r="V21" i="1"/>
  <c r="O21" i="1"/>
  <c r="O72" i="1"/>
  <c r="L72" i="1"/>
  <c r="O71" i="1"/>
  <c r="L71" i="1"/>
  <c r="O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V61" i="1"/>
  <c r="V34" i="1" l="1"/>
  <c r="I18" i="1"/>
  <c r="I17" i="1"/>
  <c r="L37" i="1" l="1"/>
  <c r="O37" i="1"/>
  <c r="G49" i="1" l="1"/>
  <c r="L59" i="1" l="1"/>
  <c r="L58" i="1"/>
  <c r="L57" i="1"/>
  <c r="O51" i="1"/>
  <c r="G53" i="1"/>
  <c r="L53" i="1" s="1"/>
  <c r="L52" i="1"/>
  <c r="L51" i="1"/>
  <c r="L49" i="1"/>
  <c r="O59" i="1"/>
  <c r="O58" i="1"/>
  <c r="O57" i="1"/>
  <c r="O56" i="1"/>
  <c r="L56" i="1"/>
  <c r="O55" i="1"/>
  <c r="L55" i="1"/>
  <c r="O54" i="1"/>
  <c r="L54" i="1"/>
  <c r="O53" i="1"/>
  <c r="O52" i="1"/>
  <c r="O50" i="1"/>
  <c r="L50" i="1"/>
  <c r="O49" i="1"/>
  <c r="V48" i="1"/>
  <c r="O48" i="1"/>
  <c r="L48" i="1"/>
  <c r="I8" i="1" l="1"/>
  <c r="V8" i="1"/>
  <c r="O35" i="1" l="1"/>
  <c r="O38" i="1"/>
  <c r="O39" i="1"/>
  <c r="O40" i="1"/>
  <c r="O44" i="1"/>
  <c r="O45" i="1"/>
  <c r="O46" i="1"/>
  <c r="O34" i="1"/>
  <c r="L35" i="1"/>
  <c r="L38" i="1"/>
  <c r="L39" i="1"/>
  <c r="L40" i="1"/>
  <c r="L44" i="1"/>
  <c r="L45" i="1"/>
  <c r="L46" i="1"/>
  <c r="L34" i="1"/>
  <c r="O9" i="1"/>
  <c r="O10" i="1"/>
  <c r="O11" i="1"/>
  <c r="O12" i="1"/>
  <c r="O13" i="1"/>
  <c r="O14" i="1"/>
  <c r="O15" i="1"/>
  <c r="O16" i="1"/>
  <c r="O17" i="1"/>
  <c r="O18" i="1"/>
  <c r="O19" i="1"/>
  <c r="O8" i="1"/>
  <c r="L11" i="1"/>
  <c r="L12" i="1"/>
  <c r="L13" i="1"/>
  <c r="L14" i="1"/>
  <c r="L15" i="1"/>
  <c r="L16" i="1"/>
  <c r="L17" i="1"/>
  <c r="L18" i="1"/>
  <c r="L19" i="1"/>
  <c r="L10" i="1"/>
  <c r="L9" i="1"/>
  <c r="L8" i="1"/>
  <c r="J11" i="5" l="1"/>
  <c r="B4" i="2" s="1"/>
  <c r="J12" i="5"/>
  <c r="B5" i="2" s="1"/>
  <c r="J13" i="5"/>
  <c r="B6" i="2" s="1"/>
  <c r="J9" i="5"/>
  <c r="B8" i="2" s="1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105" i="5"/>
  <c r="J108" i="5"/>
  <c r="J96" i="5"/>
  <c r="J97" i="5"/>
  <c r="J98" i="5"/>
  <c r="J99" i="5"/>
  <c r="J100" i="5"/>
  <c r="J101" i="5"/>
  <c r="J102" i="5"/>
  <c r="J103" i="5"/>
  <c r="J104" i="5"/>
  <c r="J106" i="5"/>
  <c r="J107" i="5"/>
  <c r="J109" i="5"/>
  <c r="J110" i="5"/>
  <c r="J111" i="5"/>
  <c r="J112" i="5"/>
  <c r="J113" i="5"/>
  <c r="J122" i="5"/>
  <c r="J116" i="5"/>
  <c r="J117" i="5"/>
  <c r="J118" i="5"/>
  <c r="J119" i="5"/>
  <c r="J120" i="5"/>
  <c r="J121" i="5"/>
  <c r="J123" i="5"/>
  <c r="J124" i="5"/>
  <c r="J125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K11" i="5"/>
  <c r="B23" i="2" s="1"/>
  <c r="K12" i="5"/>
  <c r="B24" i="2" s="1"/>
  <c r="K13" i="5"/>
  <c r="B25" i="2" s="1"/>
  <c r="K9" i="5"/>
  <c r="B27" i="2" s="1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21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85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6" i="5"/>
  <c r="K87" i="5"/>
  <c r="K88" i="5"/>
  <c r="K89" i="5"/>
  <c r="K90" i="5"/>
  <c r="K91" i="5"/>
  <c r="K92" i="5"/>
  <c r="K93" i="5"/>
  <c r="K105" i="5"/>
  <c r="K108" i="5"/>
  <c r="K96" i="5"/>
  <c r="K97" i="5"/>
  <c r="K98" i="5"/>
  <c r="K99" i="5"/>
  <c r="K100" i="5"/>
  <c r="K101" i="5"/>
  <c r="K102" i="5"/>
  <c r="K103" i="5"/>
  <c r="K104" i="5"/>
  <c r="K106" i="5"/>
  <c r="K107" i="5"/>
  <c r="K109" i="5"/>
  <c r="K110" i="5"/>
  <c r="K111" i="5"/>
  <c r="K112" i="5"/>
  <c r="K113" i="5"/>
  <c r="K122" i="5"/>
  <c r="K116" i="5"/>
  <c r="K117" i="5"/>
  <c r="K118" i="5"/>
  <c r="K119" i="5"/>
  <c r="K120" i="5"/>
  <c r="K121" i="5"/>
  <c r="K123" i="5"/>
  <c r="K124" i="5"/>
  <c r="K125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L11" i="5"/>
  <c r="B42" i="2" s="1"/>
  <c r="L12" i="5"/>
  <c r="B43" i="2" s="1"/>
  <c r="L13" i="5"/>
  <c r="B44" i="2" s="1"/>
  <c r="L9" i="5"/>
  <c r="B46" i="2" s="1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22" i="5"/>
  <c r="L39" i="5"/>
  <c r="L21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76" i="5"/>
  <c r="L67" i="5"/>
  <c r="L68" i="5"/>
  <c r="L69" i="5"/>
  <c r="L70" i="5"/>
  <c r="L71" i="5"/>
  <c r="L72" i="5"/>
  <c r="L73" i="5"/>
  <c r="L74" i="5"/>
  <c r="L75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109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10" i="5"/>
  <c r="L111" i="5"/>
  <c r="L112" i="5"/>
  <c r="L113" i="5"/>
  <c r="L116" i="5"/>
  <c r="L117" i="5"/>
  <c r="L118" i="5"/>
  <c r="L119" i="5"/>
  <c r="L120" i="5"/>
  <c r="L121" i="5"/>
  <c r="L122" i="5"/>
  <c r="L123" i="5"/>
  <c r="L124" i="5"/>
  <c r="L125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M11" i="5"/>
  <c r="B61" i="2" s="1"/>
  <c r="M12" i="5"/>
  <c r="B62" i="2" s="1"/>
  <c r="M13" i="5"/>
  <c r="B63" i="2"/>
  <c r="M9" i="5"/>
  <c r="B65" i="2" s="1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21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73" i="5"/>
  <c r="M75" i="5"/>
  <c r="M67" i="5"/>
  <c r="M68" i="5"/>
  <c r="M69" i="5"/>
  <c r="M70" i="5"/>
  <c r="M71" i="5"/>
  <c r="M72" i="5"/>
  <c r="M74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110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1" i="5"/>
  <c r="M112" i="5"/>
  <c r="M113" i="5"/>
  <c r="M123" i="5"/>
  <c r="M116" i="5"/>
  <c r="M117" i="5"/>
  <c r="M118" i="5"/>
  <c r="M119" i="5"/>
  <c r="M120" i="5"/>
  <c r="M121" i="5"/>
  <c r="M122" i="5"/>
  <c r="M124" i="5"/>
  <c r="M125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N11" i="5"/>
  <c r="B80" i="2" s="1"/>
  <c r="N12" i="5"/>
  <c r="B81" i="2" s="1"/>
  <c r="N13" i="5"/>
  <c r="B82" i="2" s="1"/>
  <c r="N9" i="5"/>
  <c r="B84" i="2" s="1"/>
  <c r="N141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2" i="5"/>
  <c r="N143" i="5"/>
  <c r="N144" i="5"/>
  <c r="N145" i="5"/>
  <c r="N146" i="5"/>
  <c r="N147" i="5"/>
  <c r="N148" i="5"/>
  <c r="N149" i="5"/>
  <c r="N150" i="5"/>
  <c r="N151" i="5"/>
  <c r="N21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75" i="5"/>
  <c r="N67" i="5"/>
  <c r="N68" i="5"/>
  <c r="N69" i="5"/>
  <c r="N70" i="5"/>
  <c r="N71" i="5"/>
  <c r="N72" i="5"/>
  <c r="N73" i="5"/>
  <c r="N74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108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9" i="5"/>
  <c r="N110" i="5"/>
  <c r="N111" i="5"/>
  <c r="N112" i="5"/>
  <c r="N113" i="5"/>
  <c r="N116" i="5"/>
  <c r="N117" i="5"/>
  <c r="N118" i="5"/>
  <c r="N119" i="5"/>
  <c r="N120" i="5"/>
  <c r="N121" i="5"/>
  <c r="N122" i="5"/>
  <c r="N123" i="5"/>
  <c r="N124" i="5"/>
  <c r="N125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H22" i="5"/>
  <c r="N22" i="5" s="1"/>
  <c r="G22" i="5"/>
  <c r="M22" i="5" s="1"/>
  <c r="E22" i="5"/>
  <c r="K22" i="5" s="1"/>
  <c r="G154" i="5"/>
  <c r="E154" i="5"/>
  <c r="K154" i="5" s="1"/>
  <c r="N14" i="5"/>
  <c r="B83" i="2" s="1"/>
  <c r="M14" i="5"/>
  <c r="B64" i="2" s="1"/>
  <c r="L14" i="5"/>
  <c r="B45" i="2" s="1"/>
  <c r="K14" i="5"/>
  <c r="B26" i="2" s="1"/>
  <c r="J14" i="5"/>
  <c r="B7" i="2" s="1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B91" i="2" s="1"/>
  <c r="M16" i="5"/>
  <c r="B72" i="2" s="1"/>
  <c r="E72" i="2" s="1"/>
  <c r="L16" i="5"/>
  <c r="B53" i="2" s="1"/>
  <c r="F53" i="2" s="1"/>
  <c r="K16" i="5"/>
  <c r="B34" i="2" s="1"/>
  <c r="J16" i="5"/>
  <c r="B15" i="2" s="1"/>
  <c r="E15" i="2" s="1"/>
  <c r="H154" i="5"/>
  <c r="N154" i="5" s="1"/>
  <c r="M154" i="5"/>
  <c r="J126" i="5"/>
  <c r="B13" i="2" s="1"/>
  <c r="L126" i="5" l="1"/>
  <c r="B51" i="2" s="1"/>
  <c r="B101" i="2"/>
  <c r="K65" i="5"/>
  <c r="B29" i="2" s="1"/>
  <c r="F29" i="2" s="1"/>
  <c r="E83" i="2"/>
  <c r="D83" i="2"/>
  <c r="D64" i="2"/>
  <c r="E64" i="2"/>
  <c r="E45" i="2"/>
  <c r="D45" i="2"/>
  <c r="L114" i="5"/>
  <c r="B50" i="2" s="1"/>
  <c r="D50" i="2" s="1"/>
  <c r="L94" i="5"/>
  <c r="B49" i="2" s="1"/>
  <c r="E49" i="2" s="1"/>
  <c r="L65" i="5"/>
  <c r="B48" i="2" s="1"/>
  <c r="D48" i="2" s="1"/>
  <c r="L152" i="5"/>
  <c r="B47" i="2" s="1"/>
  <c r="K152" i="5"/>
  <c r="B28" i="2" s="1"/>
  <c r="F28" i="2" s="1"/>
  <c r="N152" i="5"/>
  <c r="B85" i="2" s="1"/>
  <c r="F85" i="2" s="1"/>
  <c r="M152" i="5"/>
  <c r="B66" i="2" s="1"/>
  <c r="F66" i="2" s="1"/>
  <c r="J94" i="5"/>
  <c r="B11" i="2" s="1"/>
  <c r="J65" i="5"/>
  <c r="B10" i="2" s="1"/>
  <c r="F10" i="2" s="1"/>
  <c r="J152" i="5"/>
  <c r="B9" i="2" s="1"/>
  <c r="F9" i="2" s="1"/>
  <c r="D65" i="2"/>
  <c r="F65" i="2"/>
  <c r="B103" i="2"/>
  <c r="D103" i="2" s="1"/>
  <c r="N65" i="5"/>
  <c r="B86" i="2" s="1"/>
  <c r="F86" i="2" s="1"/>
  <c r="D29" i="2"/>
  <c r="M170" i="5"/>
  <c r="B71" i="2" s="1"/>
  <c r="E71" i="2" s="1"/>
  <c r="N170" i="5"/>
  <c r="B90" i="2" s="1"/>
  <c r="E90" i="2" s="1"/>
  <c r="K170" i="5"/>
  <c r="B33" i="2" s="1"/>
  <c r="E33" i="2" s="1"/>
  <c r="M65" i="5"/>
  <c r="B67" i="2" s="1"/>
  <c r="D67" i="2" s="1"/>
  <c r="D27" i="2"/>
  <c r="F27" i="2"/>
  <c r="E53" i="2"/>
  <c r="D46" i="2"/>
  <c r="F46" i="2"/>
  <c r="D8" i="2"/>
  <c r="F8" i="2"/>
  <c r="D10" i="2"/>
  <c r="E50" i="2"/>
  <c r="D53" i="2"/>
  <c r="F72" i="2"/>
  <c r="B111" i="2"/>
  <c r="E111" i="2" s="1"/>
  <c r="M126" i="5"/>
  <c r="B70" i="2" s="1"/>
  <c r="K126" i="5"/>
  <c r="B32" i="2" s="1"/>
  <c r="K114" i="5"/>
  <c r="B31" i="2" s="1"/>
  <c r="J114" i="5"/>
  <c r="B12" i="2" s="1"/>
  <c r="D12" i="2" s="1"/>
  <c r="N126" i="5"/>
  <c r="B89" i="2" s="1"/>
  <c r="E89" i="2" s="1"/>
  <c r="N114" i="5"/>
  <c r="B88" i="2" s="1"/>
  <c r="D88" i="2" s="1"/>
  <c r="N94" i="5"/>
  <c r="B87" i="2" s="1"/>
  <c r="B102" i="2"/>
  <c r="M114" i="5"/>
  <c r="B69" i="2" s="1"/>
  <c r="E69" i="2" s="1"/>
  <c r="M94" i="5"/>
  <c r="B68" i="2" s="1"/>
  <c r="L170" i="5"/>
  <c r="B52" i="2" s="1"/>
  <c r="E52" i="2" s="1"/>
  <c r="K94" i="5"/>
  <c r="B30" i="2" s="1"/>
  <c r="J170" i="5"/>
  <c r="B14" i="2" s="1"/>
  <c r="E14" i="2" s="1"/>
  <c r="D111" i="2"/>
  <c r="D11" i="2"/>
  <c r="E11" i="2"/>
  <c r="F47" i="2"/>
  <c r="D51" i="2"/>
  <c r="E51" i="2"/>
  <c r="D15" i="2"/>
  <c r="F15" i="2"/>
  <c r="D91" i="2"/>
  <c r="E91" i="2"/>
  <c r="F91" i="2"/>
  <c r="D7" i="2"/>
  <c r="E7" i="2"/>
  <c r="F67" i="2"/>
  <c r="D89" i="2"/>
  <c r="D69" i="2"/>
  <c r="D13" i="2"/>
  <c r="E13" i="2"/>
  <c r="D49" i="2"/>
  <c r="E34" i="2"/>
  <c r="D34" i="2"/>
  <c r="F34" i="2"/>
  <c r="D26" i="2"/>
  <c r="E26" i="2"/>
  <c r="F84" i="2"/>
  <c r="D84" i="2"/>
  <c r="B104" i="2"/>
  <c r="B100" i="2"/>
  <c r="D72" i="2"/>
  <c r="B108" i="2" l="1"/>
  <c r="E108" i="2" s="1"/>
  <c r="E31" i="2"/>
  <c r="B73" i="2"/>
  <c r="D31" i="2"/>
  <c r="D86" i="2"/>
  <c r="E88" i="2"/>
  <c r="B110" i="2"/>
  <c r="E110" i="2" s="1"/>
  <c r="B35" i="2"/>
  <c r="B16" i="2"/>
  <c r="B106" i="2"/>
  <c r="F111" i="2"/>
  <c r="B54" i="2"/>
  <c r="B105" i="2"/>
  <c r="F105" i="2" s="1"/>
  <c r="F48" i="2"/>
  <c r="F54" i="2" s="1"/>
  <c r="E68" i="2"/>
  <c r="D54" i="2"/>
  <c r="F73" i="2"/>
  <c r="F92" i="2"/>
  <c r="D16" i="2"/>
  <c r="F16" i="2"/>
  <c r="B92" i="2"/>
  <c r="E12" i="2"/>
  <c r="D68" i="2"/>
  <c r="E103" i="2"/>
  <c r="D30" i="2"/>
  <c r="B107" i="2"/>
  <c r="E30" i="2"/>
  <c r="D70" i="2"/>
  <c r="E70" i="2"/>
  <c r="E73" i="2" s="1"/>
  <c r="E87" i="2"/>
  <c r="D87" i="2"/>
  <c r="D92" i="2" s="1"/>
  <c r="E32" i="2"/>
  <c r="D32" i="2"/>
  <c r="B109" i="2"/>
  <c r="E54" i="2"/>
  <c r="F35" i="2"/>
  <c r="F104" i="2"/>
  <c r="D104" i="2"/>
  <c r="E16" i="2"/>
  <c r="D108" i="2" l="1"/>
  <c r="D35" i="2"/>
  <c r="E92" i="2"/>
  <c r="F106" i="2"/>
  <c r="F112" i="2" s="1"/>
  <c r="D106" i="2"/>
  <c r="E35" i="2"/>
  <c r="D73" i="2"/>
  <c r="D107" i="2"/>
  <c r="E107" i="2"/>
  <c r="B112" i="2"/>
  <c r="E109" i="2"/>
  <c r="D109" i="2"/>
  <c r="D112" i="2" l="1"/>
  <c r="E112" i="2"/>
</calcChain>
</file>

<file path=xl/sharedStrings.xml><?xml version="1.0" encoding="utf-8"?>
<sst xmlns="http://schemas.openxmlformats.org/spreadsheetml/2006/main" count="646" uniqueCount="396">
  <si>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</si>
  <si>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</si>
  <si>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</si>
  <si>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</si>
  <si>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</si>
  <si>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</si>
  <si>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</si>
  <si>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</si>
  <si>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</si>
  <si>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</si>
  <si>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</si>
  <si>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</si>
  <si>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</si>
  <si>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</si>
  <si>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</si>
  <si>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</si>
  <si>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</si>
  <si>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</si>
  <si>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</si>
  <si>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</si>
  <si>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</si>
  <si>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</si>
  <si>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  <charset val="136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</si>
  <si>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</si>
  <si>
    <t>爆米花（不加奶油）</t>
  </si>
  <si>
    <r>
      <t xml:space="preserve">   1</t>
    </r>
    <r>
      <rPr>
        <sz val="12"/>
        <rFont val="新細明體"/>
        <family val="1"/>
        <charset val="136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</si>
  <si>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</si>
  <si>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</si>
  <si>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</si>
  <si>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</si>
  <si>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</si>
  <si>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</si>
  <si>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</si>
  <si>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</si>
  <si>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</si>
  <si>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</si>
  <si>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</si>
  <si>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</si>
  <si>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</si>
  <si>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</si>
  <si>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</si>
  <si>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</si>
  <si>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</si>
  <si>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</si>
  <si>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</si>
  <si>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</si>
  <si>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</si>
  <si>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</si>
  <si>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</si>
  <si>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</si>
  <si>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</si>
  <si>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</si>
  <si>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</si>
  <si>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</si>
  <si>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</si>
  <si>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</si>
  <si>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</si>
  <si>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</si>
  <si>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</si>
  <si>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</si>
  <si>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</si>
  <si>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</si>
  <si>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</si>
  <si>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</si>
  <si>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</si>
  <si>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  <phoneticPr fontId="4" type="noConversion"/>
  </si>
  <si>
    <r>
      <t xml:space="preserve"> 1/10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</si>
  <si>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新細明體"/>
        <family val="1"/>
        <charset val="136"/>
      </rPr>
      <t>根</t>
    </r>
  </si>
  <si>
    <r>
      <t xml:space="preserve">  32</t>
    </r>
    <r>
      <rPr>
        <sz val="12.5"/>
        <rFont val="新細明體"/>
        <family val="1"/>
        <charset val="136"/>
      </rPr>
      <t>粒</t>
    </r>
  </si>
  <si>
    <r>
      <t>1/2</t>
    </r>
    <r>
      <rPr>
        <sz val="12.5"/>
        <rFont val="新細明體"/>
        <family val="1"/>
        <charset val="136"/>
      </rPr>
      <t>杯</t>
    </r>
  </si>
  <si>
    <r>
      <t xml:space="preserve"> 6</t>
    </r>
    <r>
      <rPr>
        <sz val="12.5"/>
        <rFont val="新細明體"/>
        <family val="1"/>
        <charset val="136"/>
      </rPr>
      <t>粒</t>
    </r>
  </si>
  <si>
    <r>
      <t>1/4</t>
    </r>
    <r>
      <rPr>
        <sz val="12.5"/>
        <rFont val="新細明體"/>
        <family val="1"/>
        <charset val="136"/>
      </rPr>
      <t>碗</t>
    </r>
  </si>
  <si>
    <r>
      <t>3</t>
    </r>
    <r>
      <rPr>
        <sz val="12.5"/>
        <rFont val="新細明體"/>
        <family val="1"/>
        <charset val="136"/>
      </rPr>
      <t>大匙</t>
    </r>
  </si>
  <si>
    <r>
      <t>3</t>
    </r>
    <r>
      <rPr>
        <sz val="12.5"/>
        <rFont val="新細明體"/>
        <family val="1"/>
        <charset val="136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</si>
  <si>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  <charset val="136"/>
      </rPr>
      <t>小</t>
    </r>
    <r>
      <rPr>
        <sz val="12.5"/>
        <rFont val="Times New Roman"/>
        <family val="1"/>
      </rPr>
      <t>)</t>
    </r>
    <phoneticPr fontId="4" type="noConversion"/>
  </si>
  <si>
    <r>
      <t>1/3</t>
    </r>
    <r>
      <rPr>
        <sz val="12.5"/>
        <rFont val="新細明體"/>
        <family val="1"/>
        <charset val="136"/>
      </rPr>
      <t>個</t>
    </r>
  </si>
  <si>
    <r>
      <t>3</t>
    </r>
    <r>
      <rPr>
        <sz val="12.5"/>
        <rFont val="新細明體"/>
        <family val="1"/>
        <charset val="136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  <charset val="136"/>
      </rPr>
      <t>塊</t>
    </r>
    <phoneticPr fontId="4" type="noConversion"/>
  </si>
  <si>
    <r>
      <t>1/4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</si>
  <si>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新細明體"/>
        <family val="1"/>
        <charset val="136"/>
      </rPr>
      <t>碗</t>
    </r>
  </si>
  <si>
    <r>
      <t>1</t>
    </r>
    <r>
      <rPr>
        <sz val="12.5"/>
        <rFont val="新細明體"/>
        <family val="1"/>
        <charset val="136"/>
      </rPr>
      <t>片</t>
    </r>
  </si>
  <si>
    <r>
      <t>1</t>
    </r>
    <r>
      <rPr>
        <sz val="12.5"/>
        <rFont val="新細明體"/>
        <family val="1"/>
        <charset val="136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</si>
  <si>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  <charset val="136"/>
      </rPr>
      <t>公分</t>
    </r>
  </si>
  <si>
    <r>
      <t>1</t>
    </r>
    <r>
      <rPr>
        <sz val="12.5"/>
        <rFont val="新細明體"/>
        <family val="1"/>
        <charset val="136"/>
      </rPr>
      <t>塊</t>
    </r>
  </si>
  <si>
    <r>
      <t>1/2</t>
    </r>
    <r>
      <rPr>
        <sz val="12.5"/>
        <rFont val="新細明體"/>
        <family val="1"/>
        <charset val="136"/>
      </rPr>
      <t>個</t>
    </r>
  </si>
  <si>
    <t>麵條（濕）</t>
    <phoneticPr fontId="4" type="noConversion"/>
  </si>
  <si>
    <r>
      <t>12</t>
    </r>
    <r>
      <rPr>
        <sz val="12.5"/>
        <rFont val="新細明體"/>
        <family val="1"/>
        <charset val="136"/>
      </rPr>
      <t>粒</t>
    </r>
  </si>
  <si>
    <r>
      <t>1/3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</si>
  <si>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細明體"/>
        <family val="3"/>
        <charset val="136"/>
      </rPr>
      <t>個</t>
    </r>
  </si>
  <si>
    <r>
      <t>1/4</t>
    </r>
    <r>
      <rPr>
        <sz val="12.5"/>
        <rFont val="新細明體"/>
        <family val="1"/>
        <charset val="136"/>
      </rPr>
      <t>個</t>
    </r>
  </si>
  <si>
    <t>荸齊</t>
    <phoneticPr fontId="4" type="noConversion"/>
  </si>
  <si>
    <r>
      <t>10</t>
    </r>
    <r>
      <rPr>
        <sz val="12.5"/>
        <rFont val="新細明體"/>
        <family val="1"/>
        <charset val="136"/>
      </rPr>
      <t>粒</t>
    </r>
    <phoneticPr fontId="4" type="noConversion"/>
  </si>
  <si>
    <r>
      <t xml:space="preserve">  1/2</t>
    </r>
    <r>
      <rPr>
        <sz val="12.5"/>
        <rFont val="新細明體"/>
        <family val="1"/>
        <charset val="136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</si>
  <si>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  <charset val="136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</si>
  <si>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</si>
  <si>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</si>
  <si>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</si>
  <si>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</si>
  <si>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</si>
  <si>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</si>
  <si>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  <charset val="136"/>
      </rPr>
      <t>粒</t>
    </r>
  </si>
  <si>
    <r>
      <t xml:space="preserve">  5</t>
    </r>
    <r>
      <rPr>
        <sz val="12.5"/>
        <rFont val="新細明體"/>
        <family val="1"/>
        <charset val="136"/>
      </rPr>
      <t>粒</t>
    </r>
  </si>
  <si>
    <t>沙拉醬</t>
    <phoneticPr fontId="4" type="noConversion"/>
  </si>
  <si>
    <t xml:space="preserve">  2t</t>
    <phoneticPr fontId="4" type="noConversion"/>
  </si>
  <si>
    <t>日期</t>
    <phoneticPr fontId="4" type="noConversion"/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</si>
  <si>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</si>
  <si>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杏仁果</t>
    </r>
    <phoneticPr fontId="4" type="noConversion"/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</si>
  <si>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花生</t>
    </r>
    <phoneticPr fontId="4" type="noConversion"/>
  </si>
  <si>
    <t>南瓜子</t>
    <phoneticPr fontId="4" type="noConversion"/>
  </si>
  <si>
    <t>瓜子</t>
    <phoneticPr fontId="4" type="noConversion"/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</si>
  <si>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春捲皮</t>
    </r>
    <phoneticPr fontId="4" type="noConversion"/>
  </si>
  <si>
    <t>燒餅</t>
    <phoneticPr fontId="4" type="noConversion"/>
  </si>
  <si>
    <t>油條</t>
    <phoneticPr fontId="4" type="noConversion"/>
  </si>
  <si>
    <t xml:space="preserve"> </t>
    <phoneticPr fontId="4" type="noConversion"/>
  </si>
  <si>
    <t>火腿</t>
    <phoneticPr fontId="4" type="noConversion"/>
  </si>
  <si>
    <t>黃豆</t>
    <phoneticPr fontId="4" type="noConversion"/>
  </si>
  <si>
    <t>豬肉酥</t>
    <phoneticPr fontId="4" type="noConversion"/>
  </si>
  <si>
    <t>冬粉</t>
    <phoneticPr fontId="4" type="noConversion"/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</si>
  <si>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五花肉</t>
    </r>
    <phoneticPr fontId="4" type="noConversion"/>
  </si>
  <si>
    <r>
      <t>1/3</t>
    </r>
    <r>
      <rPr>
        <sz val="8"/>
        <rFont val="新細明體"/>
        <family val="1"/>
        <charset val="136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  <charset val="136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</si>
  <si>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魚板</t>
    </r>
    <phoneticPr fontId="4" type="noConversion"/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</si>
  <si>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鴿蛋</t>
    </r>
    <r>
      <rPr>
        <sz val="12.5"/>
        <rFont val="Times New Roman"/>
        <family val="1"/>
      </rPr>
      <t>)</t>
    </r>
    <phoneticPr fontId="4" type="noConversion"/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</si>
  <si>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魷魚羹</t>
    </r>
    <phoneticPr fontId="4" type="noConversion"/>
  </si>
  <si>
    <t>蕃茄醬</t>
    <phoneticPr fontId="4" type="noConversion"/>
  </si>
  <si>
    <t>玉米醬</t>
    <phoneticPr fontId="4" type="noConversion"/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</si>
  <si>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豆乾包</t>
    </r>
    <phoneticPr fontId="4" type="noConversion"/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</si>
  <si>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培根</t>
    </r>
    <phoneticPr fontId="4" type="noConversion"/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</si>
  <si>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  <charset val="136"/>
      </rPr>
      <t>雞腿</t>
    </r>
    <phoneticPr fontId="4" type="noConversion"/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</si>
  <si>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濕</t>
    </r>
    <r>
      <rPr>
        <sz val="12.5"/>
        <rFont val="Times New Roman"/>
        <family val="1"/>
      </rPr>
      <t>)</t>
    </r>
    <phoneticPr fontId="4" type="noConversion"/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</si>
  <si>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豆腐乳</t>
    </r>
    <phoneticPr fontId="4" type="noConversion"/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</si>
  <si>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牛肉干</t>
    </r>
    <phoneticPr fontId="4" type="noConversion"/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</si>
  <si>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豬腎</t>
    </r>
    <phoneticPr fontId="4" type="noConversion"/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</si>
  <si>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魚肉鬆</t>
    </r>
    <phoneticPr fontId="4" type="noConversion"/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</si>
  <si>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豬肚</t>
    </r>
    <phoneticPr fontId="4" type="noConversion"/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</si>
  <si>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魚丸</t>
    </r>
    <phoneticPr fontId="4" type="noConversion"/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</si>
  <si>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水晶丸</t>
    </r>
    <phoneticPr fontId="4" type="noConversion"/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</si>
  <si>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牛條肉</t>
    </r>
    <phoneticPr fontId="4" type="noConversion"/>
  </si>
  <si>
    <t>一</t>
    <phoneticPr fontId="4" type="noConversion"/>
  </si>
  <si>
    <t>養樂多</t>
    <phoneticPr fontId="4" type="noConversion"/>
  </si>
  <si>
    <t xml:space="preserve"> </t>
    <phoneticPr fontId="4" type="noConversion"/>
  </si>
  <si>
    <t>肉圓</t>
    <phoneticPr fontId="4" type="noConversion"/>
  </si>
  <si>
    <t>肉園</t>
    <phoneticPr fontId="4" type="noConversion"/>
  </si>
  <si>
    <t>650~780</t>
    <phoneticPr fontId="4" type="noConversion"/>
  </si>
  <si>
    <t>19~25</t>
    <phoneticPr fontId="4" type="noConversion"/>
  </si>
  <si>
    <t>20~28</t>
    <phoneticPr fontId="4" type="noConversion"/>
  </si>
  <si>
    <t>98~115</t>
    <phoneticPr fontId="4" type="noConversion"/>
  </si>
  <si>
    <t>二</t>
    <phoneticPr fontId="4" type="noConversion"/>
  </si>
  <si>
    <t>全脂牛奶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</si>
  <si>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</si>
  <si>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</si>
  <si>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</si>
  <si>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平均</t>
    <phoneticPr fontId="4" type="noConversion"/>
  </si>
  <si>
    <t>用餐人數</t>
    <phoneticPr fontId="4" type="noConversion"/>
  </si>
  <si>
    <t>沙拉油每天用量</t>
    <phoneticPr fontId="4" type="noConversion"/>
  </si>
  <si>
    <t>3.3kg</t>
    <phoneticPr fontId="4" type="noConversion"/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</si>
  <si>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  <charset val="136"/>
      </rPr>
      <t>罐</t>
    </r>
    <phoneticPr fontId="4" type="noConversion"/>
  </si>
  <si>
    <t>411kg</t>
    <phoneticPr fontId="4" type="noConversion"/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</si>
  <si>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  <charset val="136"/>
      </rPr>
      <t>隻</t>
    </r>
    <r>
      <rPr>
        <b/>
        <sz val="16"/>
        <color indexed="39"/>
        <rFont val="Times New Roman"/>
        <family val="1"/>
      </rPr>
      <t>600g</t>
    </r>
    <phoneticPr fontId="4" type="noConversion"/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</si>
  <si>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  <phoneticPr fontId="4" type="noConversion"/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</si>
  <si>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  <charset val="136"/>
      </rPr>
      <t>條</t>
    </r>
    <r>
      <rPr>
        <b/>
        <sz val="16"/>
        <color indexed="39"/>
        <rFont val="Times New Roman"/>
        <family val="1"/>
      </rPr>
      <t>600g</t>
    </r>
    <phoneticPr fontId="4" type="noConversion"/>
  </si>
  <si>
    <r>
      <t>米粉一包</t>
    </r>
    <r>
      <rPr>
        <b/>
        <sz val="16"/>
        <color indexed="39"/>
        <rFont val="Times New Roman"/>
        <family val="1"/>
      </rPr>
      <t>400g</t>
    </r>
    <phoneticPr fontId="4" type="noConversion"/>
  </si>
  <si>
    <r>
      <t>雞腿排一個</t>
    </r>
    <r>
      <rPr>
        <b/>
        <sz val="12"/>
        <color indexed="39"/>
        <rFont val="Times New Roman"/>
        <family val="1"/>
      </rPr>
      <t>170g</t>
    </r>
    <phoneticPr fontId="4" type="noConversion"/>
  </si>
  <si>
    <r>
      <t>豆腐一板</t>
    </r>
    <r>
      <rPr>
        <b/>
        <sz val="16"/>
        <color indexed="39"/>
        <rFont val="Times New Roman"/>
        <family val="1"/>
      </rPr>
      <t>2.4kg</t>
    </r>
    <phoneticPr fontId="4" type="noConversion"/>
  </si>
  <si>
    <r>
      <t>鳳梨一桶</t>
    </r>
    <r>
      <rPr>
        <b/>
        <sz val="16"/>
        <color indexed="39"/>
        <rFont val="Times New Roman"/>
        <family val="1"/>
      </rPr>
      <t>3kg</t>
    </r>
    <phoneticPr fontId="4" type="noConversion"/>
  </si>
  <si>
    <r>
      <t>大陸餅一個</t>
    </r>
    <r>
      <rPr>
        <b/>
        <sz val="12"/>
        <color indexed="39"/>
        <rFont val="Times New Roman"/>
        <family val="1"/>
      </rPr>
      <t>100g</t>
    </r>
    <phoneticPr fontId="4" type="noConversion"/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</si>
  <si>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  <charset val="136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  <charset val="136"/>
      </rPr>
      <t>公斤</t>
    </r>
    <phoneticPr fontId="4" type="noConversion"/>
  </si>
  <si>
    <r>
      <t>豬肝一副</t>
    </r>
    <r>
      <rPr>
        <b/>
        <sz val="16"/>
        <color indexed="39"/>
        <rFont val="Times New Roman"/>
        <family val="1"/>
      </rPr>
      <t>1.5kg</t>
    </r>
    <phoneticPr fontId="4" type="noConversion"/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</si>
  <si>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  <charset val="136"/>
      </rPr>
      <t>條</t>
    </r>
    <r>
      <rPr>
        <b/>
        <sz val="16"/>
        <color indexed="39"/>
        <rFont val="Times New Roman"/>
        <family val="1"/>
      </rPr>
      <t>90g</t>
    </r>
    <phoneticPr fontId="4" type="noConversion"/>
  </si>
  <si>
    <r>
      <t>魚排一個</t>
    </r>
    <r>
      <rPr>
        <b/>
        <sz val="12"/>
        <color indexed="39"/>
        <rFont val="Times New Roman"/>
        <family val="1"/>
      </rPr>
      <t>115g</t>
    </r>
    <phoneticPr fontId="4" type="noConversion"/>
  </si>
  <si>
    <t>蔬菜類-每份100g 含蛋白質1公克，醣類5公克，熱量25大卡</t>
    <phoneticPr fontId="4" type="noConversion"/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</si>
  <si>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克</t>
    </r>
    <r>
      <rPr>
        <sz val="12"/>
        <rFont val="Times New Roman"/>
        <family val="1"/>
      </rPr>
      <t>)</t>
    </r>
    <phoneticPr fontId="4" type="noConversion"/>
  </si>
  <si>
    <r>
      <t>星期一食材</t>
    </r>
    <r>
      <rPr>
        <sz val="12"/>
        <rFont val="Times New Roman"/>
        <family val="1"/>
      </rPr>
      <t>kg</t>
    </r>
    <phoneticPr fontId="4" type="noConversion"/>
  </si>
  <si>
    <r>
      <t>星期二食材</t>
    </r>
    <r>
      <rPr>
        <sz val="12"/>
        <rFont val="Times New Roman"/>
        <family val="1"/>
      </rPr>
      <t>kg</t>
    </r>
    <phoneticPr fontId="4" type="noConversion"/>
  </si>
  <si>
    <r>
      <t>星期三食材</t>
    </r>
    <r>
      <rPr>
        <sz val="12"/>
        <rFont val="Times New Roman"/>
        <family val="1"/>
      </rPr>
      <t>kg</t>
    </r>
    <phoneticPr fontId="4" type="noConversion"/>
  </si>
  <si>
    <r>
      <t>星期四食材</t>
    </r>
    <r>
      <rPr>
        <sz val="12"/>
        <rFont val="Times New Roman"/>
        <family val="1"/>
      </rPr>
      <t>kg</t>
    </r>
    <phoneticPr fontId="4" type="noConversion"/>
  </si>
  <si>
    <r>
      <t>星期五食材</t>
    </r>
    <r>
      <rPr>
        <sz val="12"/>
        <rFont val="Times New Roman"/>
        <family val="1"/>
      </rPr>
      <t>kg</t>
    </r>
    <phoneticPr fontId="4" type="noConversion"/>
  </si>
  <si>
    <t>奶類-每份240CC含蛋白質8公克，醣類12公克</t>
    <phoneticPr fontId="4" type="noConversion"/>
  </si>
  <si>
    <t>養樂多(每人幾瓶為單位)</t>
    <phoneticPr fontId="4" type="noConversion"/>
  </si>
  <si>
    <t>特殊類或另外類</t>
    <phoneticPr fontId="4" type="noConversion"/>
  </si>
  <si>
    <t>肉圓(每人幾粒為單位)</t>
    <phoneticPr fontId="4" type="noConversion"/>
  </si>
  <si>
    <t>五穀類-每份含蛋白質2公克，醣類15公克，熱量70大卡</t>
    <phoneticPr fontId="4" type="noConversion"/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</si>
  <si>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冬粉</t>
    </r>
    <phoneticPr fontId="4" type="noConversion"/>
  </si>
  <si>
    <r>
      <t xml:space="preserve"> 2</t>
    </r>
    <r>
      <rPr>
        <sz val="12.5"/>
        <rFont val="新細明體"/>
        <family val="1"/>
        <charset val="136"/>
      </rPr>
      <t>大匙</t>
    </r>
    <phoneticPr fontId="4" type="noConversion"/>
  </si>
  <si>
    <r>
      <t xml:space="preserve">1.5  </t>
    </r>
    <r>
      <rPr>
        <sz val="12.5"/>
        <rFont val="新細明體"/>
        <family val="1"/>
        <charset val="136"/>
      </rPr>
      <t>大匙</t>
    </r>
    <phoneticPr fontId="4" type="noConversion"/>
  </si>
  <si>
    <t>麥粉、麵粉</t>
    <phoneticPr fontId="4" type="noConversion"/>
  </si>
  <si>
    <t>拉麵</t>
    <phoneticPr fontId="4" type="noConversion"/>
  </si>
  <si>
    <t>土司【小】</t>
    <phoneticPr fontId="4" type="noConversion"/>
  </si>
  <si>
    <t>豬血糕、芋粿、白年糕</t>
    <phoneticPr fontId="4" type="noConversion"/>
  </si>
  <si>
    <t>通心粉（乾）</t>
    <phoneticPr fontId="4" type="noConversion"/>
  </si>
  <si>
    <r>
      <t>4</t>
    </r>
    <r>
      <rPr>
        <sz val="12.5"/>
        <rFont val="新細明體"/>
        <family val="1"/>
        <charset val="136"/>
      </rPr>
      <t>張</t>
    </r>
    <phoneticPr fontId="4" type="noConversion"/>
  </si>
  <si>
    <t>米粉（濕）</t>
    <phoneticPr fontId="4" type="noConversion"/>
  </si>
  <si>
    <t>油麵</t>
    <phoneticPr fontId="4" type="noConversion"/>
  </si>
  <si>
    <t>番薯【小】</t>
    <phoneticPr fontId="4" type="noConversion"/>
  </si>
  <si>
    <r>
      <t>1/2</t>
    </r>
    <r>
      <rPr>
        <sz val="12.5"/>
        <rFont val="新細明體"/>
        <family val="1"/>
        <charset val="136"/>
      </rPr>
      <t>個</t>
    </r>
    <phoneticPr fontId="4" type="noConversion"/>
  </si>
  <si>
    <t>豌豆仁</t>
    <phoneticPr fontId="4" type="noConversion"/>
  </si>
  <si>
    <t>馬鈴薯【中】</t>
    <phoneticPr fontId="4" type="noConversion"/>
  </si>
  <si>
    <t>粥（稠）</t>
    <phoneticPr fontId="4" type="noConversion"/>
  </si>
  <si>
    <t>魚肉豆蛋類（低脂）-每份含蛋白質7公克，脂肪3公克， 熱量55大卡</t>
    <phoneticPr fontId="4" type="noConversion"/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</si>
  <si>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鍋貼每個</t>
    </r>
    <r>
      <rPr>
        <sz val="12.5"/>
        <rFont val="Times New Roman"/>
        <family val="1"/>
      </rPr>
      <t>100g</t>
    </r>
    <phoneticPr fontId="4" type="noConversion"/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</si>
  <si>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  <charset val="136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雞茸</t>
    </r>
    <phoneticPr fontId="4" type="noConversion"/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</si>
  <si>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  <charset val="136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獅子頭</t>
    </r>
    <phoneticPr fontId="4" type="noConversion"/>
  </si>
  <si>
    <t>牛肚、豬心、豬肝、雞胗</t>
    <phoneticPr fontId="4" type="noConversion"/>
  </si>
  <si>
    <t>麵腸、麵丸、烤麩</t>
    <phoneticPr fontId="4" type="noConversion"/>
  </si>
  <si>
    <t>蟹味棒</t>
    <phoneticPr fontId="4" type="noConversion"/>
  </si>
  <si>
    <t>帶骨排骨</t>
    <phoneticPr fontId="4" type="noConversion"/>
  </si>
  <si>
    <t>牡蠣</t>
    <phoneticPr fontId="4" type="noConversion"/>
  </si>
  <si>
    <t>蟹腿肉</t>
    <phoneticPr fontId="4" type="noConversion"/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</si>
  <si>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  <charset val="136"/>
      </rPr>
      <t>）</t>
    </r>
    <phoneticPr fontId="4" type="noConversion"/>
  </si>
  <si>
    <t>魚肉豆蛋類（中脂）-每份含蛋白質7公克，脂肪5公克， 熱量75大卡</t>
    <phoneticPr fontId="4" type="noConversion"/>
  </si>
  <si>
    <t>油豆腐、豆鼓</t>
    <phoneticPr fontId="4" type="noConversion"/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</si>
  <si>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燒賣</t>
    </r>
    <phoneticPr fontId="4" type="noConversion"/>
  </si>
  <si>
    <t>雞翅、雞排、羊肉、豬腳</t>
    <phoneticPr fontId="4" type="noConversion"/>
  </si>
  <si>
    <t>味噌</t>
    <phoneticPr fontId="4" type="noConversion"/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</si>
  <si>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鮭鮪魚</t>
    </r>
    <phoneticPr fontId="4" type="noConversion"/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</si>
  <si>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滷蛋一個約</t>
    </r>
    <r>
      <rPr>
        <sz val="12.5"/>
        <rFont val="Times New Roman"/>
        <family val="1"/>
      </rPr>
      <t>60g</t>
    </r>
    <phoneticPr fontId="4" type="noConversion"/>
  </si>
  <si>
    <t>豆腐</t>
    <phoneticPr fontId="4" type="noConversion"/>
  </si>
  <si>
    <t>盒裝豆腐</t>
    <phoneticPr fontId="4" type="noConversion"/>
  </si>
  <si>
    <t>魚肉豆蛋類（高脂）-每份含蛋白質7公克，脂肪10公克以上熱量120（135）大卡</t>
    <phoneticPr fontId="4" type="noConversion"/>
  </si>
  <si>
    <t>麵筋泡</t>
    <phoneticPr fontId="4" type="noConversion"/>
  </si>
  <si>
    <t>秋刀魚</t>
    <phoneticPr fontId="4" type="noConversion"/>
  </si>
  <si>
    <t>豬蹄膀、蒜味香腸</t>
    <phoneticPr fontId="4" type="noConversion"/>
  </si>
  <si>
    <t>鱈魚</t>
    <phoneticPr fontId="4" type="noConversion"/>
  </si>
  <si>
    <t>雞心、熱狗</t>
    <phoneticPr fontId="4" type="noConversion"/>
  </si>
  <si>
    <t xml:space="preserve">水果類-含醣類15公克，熱量60大卡                    </t>
    <phoneticPr fontId="4" type="noConversion"/>
  </si>
  <si>
    <t>柿干、榴槤</t>
    <phoneticPr fontId="4" type="noConversion"/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</si>
  <si>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櫻桃</t>
    </r>
    <phoneticPr fontId="4" type="noConversion"/>
  </si>
  <si>
    <t>浸柿（硬）</t>
    <phoneticPr fontId="4" type="noConversion"/>
  </si>
  <si>
    <t>荔枝</t>
    <phoneticPr fontId="4" type="noConversion"/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</si>
  <si>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葡萄</t>
    </r>
    <phoneticPr fontId="4" type="noConversion"/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</si>
  <si>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龍眼</t>
    </r>
    <phoneticPr fontId="4" type="noConversion"/>
  </si>
  <si>
    <t>水蜜桃</t>
    <phoneticPr fontId="4" type="noConversion"/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</si>
  <si>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桶柑</t>
    </r>
    <phoneticPr fontId="4" type="noConversion"/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</si>
  <si>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世紀梨</t>
    </r>
    <phoneticPr fontId="4" type="noConversion"/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</si>
  <si>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葡萄柚</t>
    </r>
    <phoneticPr fontId="4" type="noConversion"/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</si>
  <si>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番石榴</t>
    </r>
    <phoneticPr fontId="4" type="noConversion"/>
  </si>
  <si>
    <t>香瓜</t>
    <phoneticPr fontId="4" type="noConversion"/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</si>
  <si>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白文旦</t>
    </r>
    <phoneticPr fontId="4" type="noConversion"/>
  </si>
  <si>
    <t>鳳梨</t>
    <phoneticPr fontId="4" type="noConversion"/>
  </si>
  <si>
    <t>蓮霧</t>
    <phoneticPr fontId="4" type="noConversion"/>
  </si>
  <si>
    <t>梨子瓜</t>
    <phoneticPr fontId="4" type="noConversion"/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</si>
  <si>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木瓜</t>
    </r>
    <phoneticPr fontId="4" type="noConversion"/>
  </si>
  <si>
    <t>檸檬</t>
    <phoneticPr fontId="4" type="noConversion"/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</si>
  <si>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黃西瓜</t>
    </r>
    <phoneticPr fontId="4" type="noConversion"/>
  </si>
  <si>
    <t>山竹</t>
    <phoneticPr fontId="4" type="noConversion"/>
  </si>
  <si>
    <t>油脂類-每份含脂肪5公克，熱量45大卡</t>
    <phoneticPr fontId="4" type="noConversion"/>
  </si>
  <si>
    <t>植物油、動物油</t>
    <phoneticPr fontId="4" type="noConversion"/>
  </si>
  <si>
    <t>1t</t>
    <phoneticPr fontId="4" type="noConversion"/>
  </si>
  <si>
    <t>瑪琪琳、蛋黃醬</t>
    <phoneticPr fontId="4" type="noConversion"/>
  </si>
  <si>
    <t xml:space="preserve">  1  T</t>
    <phoneticPr fontId="4" type="noConversion"/>
  </si>
  <si>
    <t xml:space="preserve">  1t</t>
    <phoneticPr fontId="4" type="noConversion"/>
  </si>
  <si>
    <t>黑（白）芝麻</t>
    <phoneticPr fontId="4" type="noConversion"/>
  </si>
  <si>
    <t xml:space="preserve">  2 t</t>
    <phoneticPr fontId="4" type="noConversion"/>
  </si>
  <si>
    <t>培根</t>
    <phoneticPr fontId="4" type="noConversion"/>
  </si>
  <si>
    <t xml:space="preserve">  1T</t>
    <phoneticPr fontId="4" type="noConversion"/>
  </si>
  <si>
    <r>
      <t xml:space="preserve"> 10</t>
    </r>
    <r>
      <rPr>
        <sz val="12.5"/>
        <rFont val="新細明體"/>
        <family val="1"/>
        <charset val="136"/>
      </rPr>
      <t>粒</t>
    </r>
    <phoneticPr fontId="4" type="noConversion"/>
  </si>
  <si>
    <t xml:space="preserve">  4T</t>
    <phoneticPr fontId="4" type="noConversion"/>
  </si>
  <si>
    <t>本週用餐天數</t>
    <phoneticPr fontId="4" type="noConversion"/>
  </si>
  <si>
    <t>星期</t>
    <phoneticPr fontId="4" type="noConversion"/>
  </si>
  <si>
    <t>主食</t>
    <phoneticPr fontId="4" type="noConversion"/>
  </si>
  <si>
    <t>菜                    餚</t>
    <phoneticPr fontId="4" type="noConversion"/>
  </si>
  <si>
    <t>供應量</t>
    <phoneticPr fontId="4" type="noConversion"/>
  </si>
  <si>
    <t>喜  歡  ?</t>
    <phoneticPr fontId="4" type="noConversion"/>
  </si>
  <si>
    <t>備  註</t>
    <phoneticPr fontId="4" type="noConversion"/>
  </si>
  <si>
    <t>菜    名</t>
    <phoneticPr fontId="4" type="noConversion"/>
  </si>
  <si>
    <t>過多</t>
    <phoneticPr fontId="4" type="noConversion"/>
  </si>
  <si>
    <t>剛好</t>
    <phoneticPr fontId="4" type="noConversion"/>
  </si>
  <si>
    <t>不足</t>
    <phoneticPr fontId="4" type="noConversion"/>
  </si>
  <si>
    <t>很喜歡</t>
    <phoneticPr fontId="4" type="noConversion"/>
  </si>
  <si>
    <t>喜歡</t>
    <phoneticPr fontId="4" type="noConversion"/>
  </si>
  <si>
    <t>尚可</t>
    <phoneticPr fontId="4" type="noConversion"/>
  </si>
  <si>
    <t>討厭</t>
    <phoneticPr fontId="4" type="noConversion"/>
  </si>
  <si>
    <t>很討厭</t>
    <phoneticPr fontId="4" type="noConversion"/>
  </si>
  <si>
    <t>老師的叮嚀</t>
    <phoneticPr fontId="4" type="noConversion"/>
  </si>
  <si>
    <t>材料</t>
  </si>
  <si>
    <t>公斤重</t>
    <phoneticPr fontId="4" type="noConversion"/>
  </si>
  <si>
    <t>預定購買金額</t>
    <phoneticPr fontId="4" type="noConversion"/>
  </si>
  <si>
    <t>預定購買單價</t>
    <phoneticPr fontId="4" type="noConversion"/>
  </si>
  <si>
    <t>老師的叮嚀</t>
  </si>
  <si>
    <t xml:space="preserve">   </t>
  </si>
  <si>
    <t>二</t>
    <phoneticPr fontId="4" type="noConversion"/>
  </si>
  <si>
    <t>三</t>
    <phoneticPr fontId="4" type="noConversion"/>
  </si>
  <si>
    <t>四</t>
    <phoneticPr fontId="4" type="noConversion"/>
  </si>
  <si>
    <t>白飯</t>
    <phoneticPr fontId="4" type="noConversion"/>
  </si>
  <si>
    <t>本月用餐天數</t>
    <phoneticPr fontId="4" type="noConversion"/>
  </si>
  <si>
    <t>批發價格</t>
    <phoneticPr fontId="4" type="noConversion"/>
  </si>
  <si>
    <t>批發價格</t>
    <phoneticPr fontId="4" type="noConversion"/>
  </si>
  <si>
    <t>五</t>
    <phoneticPr fontId="4" type="noConversion"/>
  </si>
  <si>
    <t>學童營養午餐食譜設計表</t>
    <phoneticPr fontId="4" type="noConversion"/>
  </si>
  <si>
    <t>老師的叮嚀</t>
    <phoneticPr fontId="4" type="noConversion"/>
  </si>
  <si>
    <t>一</t>
    <phoneticPr fontId="4" type="noConversion"/>
  </si>
  <si>
    <t>炒時蔬</t>
  </si>
  <si>
    <t>青菜</t>
  </si>
  <si>
    <t>水果含有豐富的維生素C、維生素A以及人體必需的各種礦物質，可以促進健康、增強孩子的免疫力</t>
    <phoneticPr fontId="4" type="noConversion"/>
  </si>
  <si>
    <t>洋蔥有幫助人體殺菌功能，配合其特有的粗纖維，可以淨化腸胃道，達到理想的殺菌效果。</t>
    <phoneticPr fontId="4" type="noConversion"/>
  </si>
  <si>
    <t>水果</t>
    <phoneticPr fontId="4" type="noConversion"/>
  </si>
  <si>
    <t>紅蘿蔔</t>
    <phoneticPr fontId="4" type="noConversion"/>
  </si>
  <si>
    <t>咖哩蔬菜</t>
    <phoneticPr fontId="4" type="noConversion"/>
  </si>
  <si>
    <t>馬鈴薯</t>
    <phoneticPr fontId="4" type="noConversion"/>
  </si>
  <si>
    <t>洋蔥</t>
    <phoneticPr fontId="4" type="noConversion"/>
  </si>
  <si>
    <t>火腿蛋炒飯</t>
    <phoneticPr fontId="4" type="noConversion"/>
  </si>
  <si>
    <t>雞蛋</t>
    <phoneticPr fontId="4" type="noConversion"/>
  </si>
  <si>
    <t>沙茶素羹湯</t>
    <phoneticPr fontId="4" type="noConversion"/>
  </si>
  <si>
    <t>大白菜</t>
    <phoneticPr fontId="4" type="noConversion"/>
  </si>
  <si>
    <t>紅蘿蔔</t>
    <phoneticPr fontId="4" type="noConversion"/>
  </si>
  <si>
    <t>雞蛋</t>
    <phoneticPr fontId="4" type="noConversion"/>
  </si>
  <si>
    <t>高麗菜</t>
    <phoneticPr fontId="4" type="noConversion"/>
  </si>
  <si>
    <t>營養標準參照</t>
    <phoneticPr fontId="4" type="noConversion"/>
  </si>
  <si>
    <t>衛生福利部 國民健康署「每日飲食指南」</t>
    <phoneticPr fontId="4" type="noConversion"/>
  </si>
  <si>
    <r>
      <rPr>
        <sz val="12"/>
        <rFont val="標楷體"/>
        <family val="4"/>
        <charset val="136"/>
      </rPr>
      <t>食物份數</t>
    </r>
    <phoneticPr fontId="4" type="noConversion"/>
  </si>
  <si>
    <t>全榖根莖類</t>
    <phoneticPr fontId="4" type="noConversion"/>
  </si>
  <si>
    <r>
      <rPr>
        <sz val="12"/>
        <rFont val="標楷體"/>
        <family val="4"/>
        <charset val="136"/>
      </rPr>
      <t>豆魚肉蛋類</t>
    </r>
    <phoneticPr fontId="4" type="noConversion"/>
  </si>
  <si>
    <r>
      <rPr>
        <sz val="12"/>
        <rFont val="標楷體"/>
        <family val="4"/>
        <charset val="136"/>
      </rPr>
      <t>低脂乳品類</t>
    </r>
    <phoneticPr fontId="4" type="noConversion"/>
  </si>
  <si>
    <r>
      <rPr>
        <sz val="12"/>
        <rFont val="標楷體"/>
        <family val="4"/>
        <charset val="136"/>
      </rPr>
      <t>蔬菜類</t>
    </r>
    <phoneticPr fontId="4" type="noConversion"/>
  </si>
  <si>
    <r>
      <rPr>
        <sz val="12"/>
        <rFont val="標楷體"/>
        <family val="4"/>
        <charset val="136"/>
      </rPr>
      <t>水果類</t>
    </r>
    <phoneticPr fontId="4" type="noConversion"/>
  </si>
  <si>
    <r>
      <rPr>
        <sz val="7"/>
        <rFont val="標楷體"/>
        <family val="4"/>
        <charset val="136"/>
      </rPr>
      <t>果種子類油脂與堅</t>
    </r>
    <phoneticPr fontId="4" type="noConversion"/>
  </si>
  <si>
    <r>
      <rPr>
        <sz val="12"/>
        <rFont val="標楷體"/>
        <family val="4"/>
        <charset val="136"/>
      </rPr>
      <t>熱量</t>
    </r>
    <phoneticPr fontId="4" type="noConversion"/>
  </si>
  <si>
    <t>薑絲</t>
    <phoneticPr fontId="4" type="noConversion"/>
  </si>
  <si>
    <t>綠豆薏仁湯</t>
    <phoneticPr fontId="4" type="noConversion"/>
  </si>
  <si>
    <t>綠豆</t>
    <phoneticPr fontId="4" type="noConversion"/>
  </si>
  <si>
    <t>二砂糖</t>
    <phoneticPr fontId="4" type="noConversion"/>
  </si>
  <si>
    <t>黑木耳</t>
    <phoneticPr fontId="4" type="noConversion"/>
  </si>
  <si>
    <t>筍籤</t>
    <phoneticPr fontId="4" type="noConversion"/>
  </si>
  <si>
    <t>咖哩粉</t>
    <phoneticPr fontId="4" type="noConversion"/>
  </si>
  <si>
    <t>豬絞肉</t>
    <phoneticPr fontId="4" type="noConversion"/>
  </si>
  <si>
    <t>紅蘿蔔</t>
    <phoneticPr fontId="4" type="noConversion"/>
  </si>
  <si>
    <t>瓜子肉</t>
    <phoneticPr fontId="4" type="noConversion"/>
  </si>
  <si>
    <t>薑絲</t>
    <phoneticPr fontId="4" type="noConversion"/>
  </si>
  <si>
    <t>清蒸魚片</t>
    <phoneticPr fontId="4" type="noConversion"/>
  </si>
  <si>
    <t>魚片</t>
    <phoneticPr fontId="4" type="noConversion"/>
  </si>
  <si>
    <t>紅蘿蔔</t>
    <phoneticPr fontId="4" type="noConversion"/>
  </si>
  <si>
    <t>海帶結</t>
    <phoneticPr fontId="4" type="noConversion"/>
  </si>
  <si>
    <t>杏鮑菇</t>
    <phoneticPr fontId="4" type="noConversion"/>
  </si>
  <si>
    <t>蕃茄蛋花湯</t>
    <phoneticPr fontId="4" type="noConversion"/>
  </si>
  <si>
    <t>蕃茄</t>
    <phoneticPr fontId="4" type="noConversion"/>
  </si>
  <si>
    <t>雞蛋</t>
    <phoneticPr fontId="4" type="noConversion"/>
  </si>
  <si>
    <t>雞蛋中含有DHA和卵磷脂等，能健腦益智，避免老年人智力衰退。雞蛋中的維生素A能保護黏膜組織的完整並維持正常視覺；維生素B群則是參與醣類、脂質的代謝。</t>
    <phoneticPr fontId="4" type="noConversion"/>
  </si>
  <si>
    <t>豬肉能夠提供身體所需的蛋白質、脂肪、維生素及礦物質，能幫助修復身體組織、加強免疫力、保護器官功能。</t>
  </si>
  <si>
    <t>沙茶醬</t>
    <phoneticPr fontId="4" type="noConversion"/>
  </si>
  <si>
    <t>紅燒雞</t>
    <phoneticPr fontId="4" type="noConversion"/>
  </si>
  <si>
    <t>花椰菜維生素C含量豐富，能有效預防感冒，提高免疫力；所含維生素B1的含量也比其他蔬菜來得高，可消除疲勞，維生素B2可促進消化，改善口角炎症狀。</t>
    <phoneticPr fontId="4" type="noConversion"/>
  </si>
  <si>
    <t>花菜炒雞丁</t>
    <phoneticPr fontId="4" type="noConversion"/>
  </si>
  <si>
    <t>小薏仁</t>
    <phoneticPr fontId="4" type="noConversion"/>
  </si>
  <si>
    <t>奶香洋芋</t>
    <phoneticPr fontId="4" type="noConversion"/>
  </si>
  <si>
    <t>紅蘿蔔</t>
    <phoneticPr fontId="4" type="noConversion"/>
  </si>
  <si>
    <t>鮮奶油</t>
    <phoneticPr fontId="4" type="noConversion"/>
  </si>
  <si>
    <t>洋蔥</t>
    <phoneticPr fontId="4" type="noConversion"/>
  </si>
  <si>
    <t>馬鈴薯</t>
    <phoneticPr fontId="4" type="noConversion"/>
  </si>
  <si>
    <t>冷凍毛豆仁</t>
    <phoneticPr fontId="4" type="noConversion"/>
  </si>
  <si>
    <t>前一天送</t>
    <phoneticPr fontId="4" type="noConversion"/>
  </si>
  <si>
    <t>新鮮青花</t>
    <phoneticPr fontId="4" type="noConversion"/>
  </si>
  <si>
    <t>新鮮甜椒</t>
    <phoneticPr fontId="4" type="noConversion"/>
  </si>
  <si>
    <t>火腿丁</t>
    <phoneticPr fontId="4" type="noConversion"/>
  </si>
  <si>
    <t>炒飯</t>
    <phoneticPr fontId="4" type="noConversion"/>
  </si>
  <si>
    <t>青蔥</t>
    <phoneticPr fontId="4" type="noConversion"/>
  </si>
  <si>
    <t>供應商營養師:陳怡樺</t>
    <phoneticPr fontId="4" type="noConversion"/>
  </si>
  <si>
    <t>午餐執行秘書</t>
  </si>
  <si>
    <t>校  長</t>
    <phoneticPr fontId="4" type="noConversion"/>
  </si>
  <si>
    <t>冷凍玉米粒</t>
    <phoneticPr fontId="4" type="noConversion"/>
  </si>
  <si>
    <t>排骨丁</t>
    <phoneticPr fontId="4" type="noConversion"/>
  </si>
  <si>
    <t>青蔥</t>
    <phoneticPr fontId="4" type="noConversion"/>
  </si>
  <si>
    <t>107學年度第2學期第5週</t>
    <phoneticPr fontId="4" type="noConversion"/>
  </si>
  <si>
    <r>
      <t>1</t>
    </r>
    <r>
      <rPr>
        <sz val="12"/>
        <color indexed="8"/>
        <rFont val="細明體"/>
        <family val="3"/>
        <charset val="136"/>
      </rPr>
      <t>桶</t>
    </r>
    <phoneticPr fontId="4" type="noConversion"/>
  </si>
  <si>
    <t>雞腿丁</t>
    <phoneticPr fontId="4" type="noConversion"/>
  </si>
  <si>
    <r>
      <t>1</t>
    </r>
    <r>
      <rPr>
        <sz val="12"/>
        <rFont val="細明體"/>
        <family val="3"/>
        <charset val="136"/>
      </rPr>
      <t>盒</t>
    </r>
    <phoneticPr fontId="4" type="noConversion"/>
  </si>
  <si>
    <r>
      <t>4</t>
    </r>
    <r>
      <rPr>
        <sz val="12"/>
        <rFont val="細明體"/>
        <family val="3"/>
        <charset val="136"/>
      </rPr>
      <t>罐</t>
    </r>
    <phoneticPr fontId="4" type="noConversion"/>
  </si>
  <si>
    <t>紅絲炒金菇</t>
    <phoneticPr fontId="4" type="noConversion"/>
  </si>
  <si>
    <t>金針菇</t>
    <phoneticPr fontId="4" type="noConversion"/>
  </si>
  <si>
    <t>黑木耳</t>
    <phoneticPr fontId="4" type="noConversion"/>
  </si>
  <si>
    <t>紅蘿蔔</t>
    <phoneticPr fontId="4" type="noConversion"/>
  </si>
  <si>
    <t>基隆市安樂國民小學</t>
    <phoneticPr fontId="4" type="noConversion"/>
  </si>
  <si>
    <t>蒜片</t>
    <phoneticPr fontId="4" type="noConversion"/>
  </si>
  <si>
    <t>蒜片</t>
    <phoneticPr fontId="4" type="noConversion"/>
  </si>
  <si>
    <t>不用送</t>
    <phoneticPr fontId="4" type="noConversion"/>
  </si>
  <si>
    <t>水果</t>
    <phoneticPr fontId="4" type="noConversion"/>
  </si>
  <si>
    <t>糙米飯</t>
    <phoneticPr fontId="4" type="noConversion"/>
  </si>
  <si>
    <t>五穀飯</t>
    <phoneticPr fontId="4" type="noConversion"/>
  </si>
  <si>
    <t>糙米粒3.3k前一天送</t>
    <phoneticPr fontId="4" type="noConversion"/>
  </si>
  <si>
    <t>五穀米3.3k前一天送</t>
    <phoneticPr fontId="4" type="noConversion"/>
  </si>
  <si>
    <t>蔬食日</t>
    <phoneticPr fontId="4" type="noConversion"/>
  </si>
  <si>
    <t>蒜片</t>
    <phoneticPr fontId="4" type="noConversion"/>
  </si>
  <si>
    <t>小朋友要多吃飯才健康喔!</t>
    <phoneticPr fontId="4" type="noConversion"/>
  </si>
  <si>
    <t>螞蟻上樹</t>
    <phoneticPr fontId="4" type="noConversion"/>
  </si>
  <si>
    <t>冬粉</t>
    <phoneticPr fontId="4" type="noConversion"/>
  </si>
  <si>
    <t>高麗菜</t>
    <phoneticPr fontId="4" type="noConversion"/>
  </si>
  <si>
    <t>豬絞肉</t>
    <phoneticPr fontId="4" type="noConversion"/>
  </si>
  <si>
    <t>碎花瓜</t>
    <phoneticPr fontId="4" type="noConversion"/>
  </si>
  <si>
    <t>紫菜蛋花湯</t>
    <phoneticPr fontId="4" type="noConversion"/>
  </si>
  <si>
    <t>紫菜</t>
    <phoneticPr fontId="4" type="noConversion"/>
  </si>
  <si>
    <t>雞蛋</t>
    <phoneticPr fontId="4" type="noConversion"/>
  </si>
  <si>
    <t>榨菜絲</t>
    <phoneticPr fontId="4" type="noConversion"/>
  </si>
  <si>
    <t>洋芋排骨湯</t>
    <phoneticPr fontId="4" type="noConversion"/>
  </si>
  <si>
    <t>馬鈴薯</t>
    <phoneticPr fontId="4" type="noConversion"/>
  </si>
  <si>
    <t>優酪乳463份.豆漿33份(實支)</t>
    <phoneticPr fontId="4" type="noConversion"/>
  </si>
  <si>
    <r>
      <t>624</t>
    </r>
    <r>
      <rPr>
        <sz val="12"/>
        <rFont val="細明體"/>
        <family val="3"/>
        <charset val="136"/>
      </rPr>
      <t>份</t>
    </r>
    <phoneticPr fontId="4" type="noConversion"/>
  </si>
  <si>
    <r>
      <t>618</t>
    </r>
    <r>
      <rPr>
        <sz val="12"/>
        <color indexed="8"/>
        <rFont val="細明體"/>
        <family val="3"/>
        <charset val="136"/>
      </rPr>
      <t>片</t>
    </r>
    <phoneticPr fontId="4" type="noConversion"/>
  </si>
  <si>
    <r>
      <t>3</t>
    </r>
    <r>
      <rPr>
        <sz val="12"/>
        <color rgb="FFFF0000"/>
        <rFont val="細明體"/>
        <family val="3"/>
        <charset val="136"/>
      </rPr>
      <t>包</t>
    </r>
    <phoneticPr fontId="4" type="noConversion"/>
  </si>
  <si>
    <t>碎培根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</si>
</sst>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5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  <charset val="136"/>
    </font>
    <font>
      <sz val="12.5"/>
      <name val="新細明體"/>
      <family val="1"/>
      <charset val="136"/>
    </font>
    <font>
      <sz val="12.5"/>
      <name val="Times New Roman"/>
      <family val="1"/>
    </font>
    <font>
      <sz val="12.5"/>
      <name val="細明體"/>
      <family val="3"/>
      <charset val="136"/>
    </font>
    <font>
      <b/>
      <sz val="16"/>
      <color indexed="10"/>
      <name val="新細明體"/>
      <family val="1"/>
      <charset val="136"/>
    </font>
    <font>
      <b/>
      <sz val="16"/>
      <color indexed="39"/>
      <name val="新細明體"/>
      <family val="1"/>
      <charset val="136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  <charset val="136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2"/>
      <color indexed="39"/>
      <name val="新細明體"/>
      <family val="1"/>
      <charset val="136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  <charset val="136"/>
    </font>
    <font>
      <b/>
      <sz val="12"/>
      <color indexed="39"/>
      <name val="細明體"/>
      <family val="3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  <font>
      <b/>
      <sz val="11"/>
      <color indexed="1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2"/>
      <name val="Book Antiqua"/>
      <family val="1"/>
    </font>
    <font>
      <sz val="7"/>
      <name val="Book Antiqua"/>
      <family val="1"/>
    </font>
    <font>
      <sz val="12"/>
      <color indexed="8"/>
      <name val="Book Antiqua"/>
      <family val="1"/>
    </font>
    <font>
      <sz val="12"/>
      <color theme="1"/>
      <name val="Book Antiqua"/>
      <family val="1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sz val="11"/>
      <color rgb="FF7030A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Book Antiqua"/>
      <family val="1"/>
    </font>
    <font>
      <sz val="10"/>
      <color rgb="FFFF0000"/>
      <name val="標楷體"/>
      <family val="4"/>
      <charset val="136"/>
    </font>
    <font>
      <sz val="12"/>
      <color rgb="FFFF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39"/>
      </left>
      <right style="thin">
        <color indexed="64"/>
      </right>
      <top style="thick">
        <color indexed="3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39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39"/>
      </top>
      <bottom style="thin">
        <color indexed="64"/>
      </bottom>
      <diagonal/>
    </border>
    <border>
      <left style="thick">
        <color indexed="39"/>
      </left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3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76" fontId="3" fillId="0" borderId="12" xfId="0" applyNumberFormat="1" applyFont="1" applyBorder="1" applyAlignment="1" applyProtection="1">
      <alignment vertical="center"/>
      <protection hidden="1"/>
    </xf>
    <xf numFmtId="176" fontId="3" fillId="0" borderId="11" xfId="0" applyNumberFormat="1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176" fontId="3" fillId="0" borderId="22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10" fontId="3" fillId="0" borderId="22" xfId="0" applyNumberFormat="1" applyFont="1" applyBorder="1" applyAlignment="1" applyProtection="1">
      <alignment vertical="center"/>
      <protection hidden="1"/>
    </xf>
    <xf numFmtId="0" fontId="3" fillId="0" borderId="30" xfId="0" applyFont="1" applyBorder="1" applyAlignment="1">
      <alignment horizontal="right" vertical="top" wrapText="1"/>
    </xf>
    <xf numFmtId="0" fontId="0" fillId="0" borderId="30" xfId="0" applyBorder="1"/>
    <xf numFmtId="0" fontId="0" fillId="0" borderId="30" xfId="0" applyBorder="1" applyAlignment="1">
      <alignment vertical="top" wrapText="1"/>
    </xf>
    <xf numFmtId="0" fontId="10" fillId="0" borderId="30" xfId="0" applyFont="1" applyBorder="1" applyAlignment="1">
      <alignment horizontal="right" vertical="top" wrapText="1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/>
    <xf numFmtId="0" fontId="10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right" wrapText="1"/>
    </xf>
    <xf numFmtId="0" fontId="9" fillId="0" borderId="30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 indent="1"/>
    </xf>
    <xf numFmtId="0" fontId="1" fillId="0" borderId="30" xfId="0" applyFont="1" applyBorder="1" applyAlignment="1">
      <alignment horizontal="right" vertical="top" wrapText="1"/>
    </xf>
    <xf numFmtId="0" fontId="10" fillId="0" borderId="30" xfId="0" applyNumberFormat="1" applyFont="1" applyBorder="1" applyAlignment="1">
      <alignment horizontal="right" vertical="top" wrapText="1"/>
    </xf>
    <xf numFmtId="0" fontId="13" fillId="0" borderId="0" xfId="0" applyFont="1"/>
    <xf numFmtId="179" fontId="14" fillId="3" borderId="30" xfId="0" applyNumberFormat="1" applyFont="1" applyFill="1" applyBorder="1" applyAlignment="1" applyProtection="1">
      <alignment vertical="center"/>
      <protection locked="0"/>
    </xf>
    <xf numFmtId="179" fontId="15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9" fillId="0" borderId="30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0" xfId="0" applyFont="1" applyBorder="1"/>
    <xf numFmtId="0" fontId="8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right" vertical="top" wrapText="1"/>
    </xf>
    <xf numFmtId="0" fontId="2" fillId="0" borderId="32" xfId="0" applyFont="1" applyBorder="1" applyAlignment="1" applyProtection="1">
      <alignment vertical="center"/>
      <protection hidden="1"/>
    </xf>
    <xf numFmtId="176" fontId="3" fillId="0" borderId="33" xfId="0" applyNumberFormat="1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vertical="center"/>
      <protection hidden="1"/>
    </xf>
    <xf numFmtId="0" fontId="1" fillId="0" borderId="35" xfId="0" applyFont="1" applyBorder="1" applyAlignment="1">
      <alignment horizontal="right" vertical="top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" fillId="0" borderId="35" xfId="0" applyFont="1" applyBorder="1" applyAlignment="1">
      <alignment horizontal="right" vertical="top" wrapText="1"/>
    </xf>
    <xf numFmtId="0" fontId="10" fillId="0" borderId="35" xfId="0" applyFont="1" applyBorder="1" applyAlignment="1">
      <alignment horizontal="right" vertical="top" wrapText="1"/>
    </xf>
    <xf numFmtId="0" fontId="9" fillId="0" borderId="35" xfId="0" applyFont="1" applyBorder="1"/>
    <xf numFmtId="0" fontId="0" fillId="0" borderId="35" xfId="0" applyBorder="1"/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horizontal="left" vertical="top" wrapText="1" indent="1"/>
    </xf>
    <xf numFmtId="0" fontId="9" fillId="0" borderId="35" xfId="0" applyFont="1" applyBorder="1" applyAlignment="1">
      <alignment horizontal="right" wrapText="1"/>
    </xf>
    <xf numFmtId="0" fontId="3" fillId="0" borderId="42" xfId="0" applyFont="1" applyBorder="1"/>
    <xf numFmtId="0" fontId="9" fillId="0" borderId="35" xfId="0" applyFont="1" applyBorder="1" applyAlignment="1">
      <alignment horizontal="right"/>
    </xf>
    <xf numFmtId="0" fontId="9" fillId="0" borderId="35" xfId="0" applyFont="1" applyBorder="1" applyAlignment="1">
      <alignment wrapText="1"/>
    </xf>
    <xf numFmtId="0" fontId="3" fillId="0" borderId="39" xfId="0" applyFont="1" applyBorder="1"/>
    <xf numFmtId="177" fontId="10" fillId="0" borderId="35" xfId="0" applyNumberFormat="1" applyFont="1" applyBorder="1" applyAlignment="1">
      <alignment horizontal="right" vertical="top" wrapText="1"/>
    </xf>
    <xf numFmtId="12" fontId="10" fillId="0" borderId="35" xfId="0" applyNumberFormat="1" applyFont="1" applyBorder="1" applyAlignment="1">
      <alignment horizontal="right" vertical="top" wrapText="1"/>
    </xf>
    <xf numFmtId="0" fontId="11" fillId="0" borderId="35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/>
    <xf numFmtId="0" fontId="3" fillId="0" borderId="44" xfId="0" applyFont="1" applyBorder="1"/>
    <xf numFmtId="0" fontId="0" fillId="0" borderId="45" xfId="0" applyBorder="1"/>
    <xf numFmtId="0" fontId="0" fillId="0" borderId="46" xfId="0" applyBorder="1"/>
    <xf numFmtId="0" fontId="9" fillId="0" borderId="4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4" fillId="0" borderId="49" xfId="0" applyFont="1" applyBorder="1"/>
    <xf numFmtId="0" fontId="2" fillId="0" borderId="50" xfId="0" applyFont="1" applyBorder="1" applyAlignment="1" applyProtection="1">
      <alignment vertical="center"/>
      <protection hidden="1"/>
    </xf>
    <xf numFmtId="0" fontId="1" fillId="0" borderId="43" xfId="0" applyFont="1" applyBorder="1" applyAlignment="1">
      <alignment horizontal="right" vertical="top" wrapText="1"/>
    </xf>
    <xf numFmtId="0" fontId="2" fillId="0" borderId="51" xfId="0" applyFont="1" applyBorder="1" applyAlignment="1" applyProtection="1">
      <alignment vertical="center"/>
      <protection hidden="1"/>
    </xf>
    <xf numFmtId="0" fontId="1" fillId="0" borderId="52" xfId="0" applyFont="1" applyBorder="1" applyAlignment="1">
      <alignment horizontal="right" vertical="top" wrapText="1"/>
    </xf>
    <xf numFmtId="0" fontId="1" fillId="0" borderId="53" xfId="0" applyFont="1" applyBorder="1" applyAlignment="1">
      <alignment horizontal="right" vertical="top" wrapText="1"/>
    </xf>
    <xf numFmtId="0" fontId="16" fillId="0" borderId="0" xfId="0" applyFont="1"/>
    <xf numFmtId="0" fontId="12" fillId="0" borderId="0" xfId="0" applyFont="1"/>
    <xf numFmtId="0" fontId="12" fillId="0" borderId="0" xfId="0" applyFont="1" applyBorder="1" applyAlignment="1" applyProtection="1">
      <alignment vertical="center"/>
      <protection hidden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1" fillId="0" borderId="3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17" fillId="0" borderId="0" xfId="0" applyFont="1"/>
    <xf numFmtId="0" fontId="23" fillId="0" borderId="0" xfId="0" applyFont="1"/>
    <xf numFmtId="0" fontId="2" fillId="0" borderId="32" xfId="0" applyFont="1" applyBorder="1" applyAlignment="1" applyProtection="1">
      <alignment horizontal="left" vertical="center"/>
      <protection hidden="1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12" fillId="0" borderId="66" xfId="0" applyFont="1" applyBorder="1"/>
    <xf numFmtId="0" fontId="21" fillId="0" borderId="0" xfId="0" applyFont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2" fillId="0" borderId="74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7" fillId="0" borderId="2" xfId="0" applyFont="1" applyBorder="1" applyAlignment="1">
      <alignment shrinkToFit="1"/>
    </xf>
    <xf numFmtId="0" fontId="27" fillId="0" borderId="70" xfId="0" applyFont="1" applyBorder="1" applyAlignment="1">
      <alignment shrinkToFit="1"/>
    </xf>
    <xf numFmtId="180" fontId="28" fillId="0" borderId="2" xfId="0" applyNumberFormat="1" applyFont="1" applyBorder="1" applyAlignment="1">
      <alignment horizontal="center" vertical="center" shrinkToFit="1"/>
    </xf>
    <xf numFmtId="180" fontId="28" fillId="0" borderId="6" xfId="0" applyNumberFormat="1" applyFont="1" applyBorder="1" applyAlignment="1">
      <alignment horizontal="center" vertical="center" shrinkToFit="1"/>
    </xf>
    <xf numFmtId="180" fontId="28" fillId="0" borderId="8" xfId="0" applyNumberFormat="1" applyFont="1" applyBorder="1" applyAlignment="1">
      <alignment horizontal="center" vertical="center" shrinkToFit="1"/>
    </xf>
    <xf numFmtId="0" fontId="27" fillId="0" borderId="71" xfId="0" applyFont="1" applyBorder="1" applyAlignment="1">
      <alignment shrinkToFit="1"/>
    </xf>
    <xf numFmtId="0" fontId="27" fillId="0" borderId="72" xfId="0" applyFont="1" applyBorder="1" applyAlignment="1">
      <alignment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shrinkToFit="1"/>
    </xf>
    <xf numFmtId="0" fontId="27" fillId="0" borderId="8" xfId="0" applyFont="1" applyBorder="1" applyAlignment="1">
      <alignment shrinkToFit="1"/>
    </xf>
    <xf numFmtId="0" fontId="27" fillId="0" borderId="71" xfId="0" applyFont="1" applyBorder="1" applyAlignment="1">
      <alignment horizontal="right" vertical="center" shrinkToFit="1"/>
    </xf>
    <xf numFmtId="0" fontId="27" fillId="0" borderId="6" xfId="0" applyFont="1" applyBorder="1" applyAlignment="1">
      <alignment horizontal="right" vertical="center" shrinkToFit="1"/>
    </xf>
    <xf numFmtId="0" fontId="27" fillId="0" borderId="8" xfId="0" applyFont="1" applyBorder="1" applyAlignment="1">
      <alignment horizontal="right" vertical="center" shrinkToFit="1"/>
    </xf>
    <xf numFmtId="0" fontId="28" fillId="0" borderId="70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9" fillId="4" borderId="70" xfId="0" applyFont="1" applyFill="1" applyBorder="1" applyAlignment="1">
      <alignment horizontal="center" vertical="center" shrinkToFit="1"/>
    </xf>
    <xf numFmtId="0" fontId="29" fillId="4" borderId="71" xfId="0" applyFont="1" applyFill="1" applyBorder="1" applyAlignment="1">
      <alignment horizontal="center" vertical="center" shrinkToFit="1"/>
    </xf>
    <xf numFmtId="0" fontId="29" fillId="4" borderId="7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8" xfId="0" applyFont="1" applyFill="1" applyBorder="1" applyAlignment="1">
      <alignment horizontal="center" vertical="center" shrinkToFit="1"/>
    </xf>
    <xf numFmtId="180" fontId="28" fillId="4" borderId="71" xfId="0" applyNumberFormat="1" applyFont="1" applyFill="1" applyBorder="1" applyAlignment="1">
      <alignment horizontal="center" vertical="center" shrinkToFit="1"/>
    </xf>
    <xf numFmtId="180" fontId="28" fillId="4" borderId="72" xfId="0" applyNumberFormat="1" applyFont="1" applyFill="1" applyBorder="1" applyAlignment="1">
      <alignment horizontal="center" vertical="center" shrinkToFit="1"/>
    </xf>
    <xf numFmtId="0" fontId="29" fillId="4" borderId="2" xfId="0" applyFont="1" applyFill="1" applyBorder="1" applyAlignment="1">
      <alignment horizontal="center" vertical="center" shrinkToFit="1"/>
    </xf>
    <xf numFmtId="0" fontId="29" fillId="4" borderId="6" xfId="0" applyFont="1" applyFill="1" applyBorder="1" applyAlignment="1">
      <alignment horizontal="center" vertical="center" shrinkToFit="1"/>
    </xf>
    <xf numFmtId="180" fontId="28" fillId="4" borderId="70" xfId="0" applyNumberFormat="1" applyFont="1" applyFill="1" applyBorder="1" applyAlignment="1">
      <alignment horizontal="center" vertical="center" shrinkToFit="1"/>
    </xf>
    <xf numFmtId="0" fontId="35" fillId="4" borderId="70" xfId="0" applyFont="1" applyFill="1" applyBorder="1" applyAlignment="1">
      <alignment horizontal="center" vertical="center" shrinkToFit="1"/>
    </xf>
    <xf numFmtId="0" fontId="35" fillId="4" borderId="71" xfId="0" applyFont="1" applyFill="1" applyBorder="1" applyAlignment="1">
      <alignment horizontal="center" vertical="center" shrinkToFit="1"/>
    </xf>
    <xf numFmtId="0" fontId="35" fillId="4" borderId="72" xfId="0" applyFont="1" applyFill="1" applyBorder="1" applyAlignment="1">
      <alignment horizontal="center" vertical="center" shrinkToFit="1"/>
    </xf>
    <xf numFmtId="180" fontId="28" fillId="4" borderId="2" xfId="0" applyNumberFormat="1" applyFont="1" applyFill="1" applyBorder="1" applyAlignment="1">
      <alignment horizontal="center" vertical="center" shrinkToFit="1"/>
    </xf>
    <xf numFmtId="180" fontId="28" fillId="4" borderId="6" xfId="0" applyNumberFormat="1" applyFont="1" applyFill="1" applyBorder="1" applyAlignment="1">
      <alignment horizontal="center" vertical="center" shrinkToFit="1"/>
    </xf>
    <xf numFmtId="180" fontId="28" fillId="4" borderId="8" xfId="0" applyNumberFormat="1" applyFont="1" applyFill="1" applyBorder="1" applyAlignment="1">
      <alignment horizontal="center" vertical="center" shrinkToFit="1"/>
    </xf>
    <xf numFmtId="0" fontId="28" fillId="4" borderId="70" xfId="0" applyFont="1" applyFill="1" applyBorder="1" applyAlignment="1">
      <alignment horizontal="center" vertical="center" shrinkToFit="1"/>
    </xf>
    <xf numFmtId="0" fontId="28" fillId="4" borderId="71" xfId="0" applyFont="1" applyFill="1" applyBorder="1" applyAlignment="1">
      <alignment horizontal="center" vertical="center" shrinkToFit="1"/>
    </xf>
    <xf numFmtId="0" fontId="28" fillId="4" borderId="72" xfId="0" applyFont="1" applyFill="1" applyBorder="1" applyAlignment="1">
      <alignment horizontal="center" vertical="center" shrinkToFit="1"/>
    </xf>
    <xf numFmtId="0" fontId="35" fillId="4" borderId="2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 shrinkToFit="1"/>
    </xf>
    <xf numFmtId="0" fontId="35" fillId="4" borderId="8" xfId="0" applyFont="1" applyFill="1" applyBorder="1" applyAlignment="1">
      <alignment horizontal="center" vertical="center" shrinkToFit="1"/>
    </xf>
    <xf numFmtId="0" fontId="27" fillId="4" borderId="6" xfId="0" applyFont="1" applyFill="1" applyBorder="1" applyAlignment="1">
      <alignment horizontal="right" vertical="center" shrinkToFit="1"/>
    </xf>
    <xf numFmtId="0" fontId="27" fillId="4" borderId="8" xfId="0" applyFont="1" applyFill="1" applyBorder="1" applyAlignment="1">
      <alignment horizontal="right" vertical="center" shrinkToFit="1"/>
    </xf>
    <xf numFmtId="0" fontId="28" fillId="0" borderId="0" xfId="0" applyFont="1" applyAlignment="1">
      <alignment vertical="center" wrapText="1" shrinkToFit="1"/>
    </xf>
    <xf numFmtId="0" fontId="28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4" fillId="0" borderId="2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0" borderId="8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5" borderId="2" xfId="0" applyFont="1" applyFill="1" applyBorder="1" applyAlignment="1">
      <alignment horizontal="center" vertical="center" shrinkToFit="1"/>
    </xf>
    <xf numFmtId="0" fontId="42" fillId="5" borderId="6" xfId="0" applyFont="1" applyFill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shrinkToFit="1"/>
    </xf>
    <xf numFmtId="0" fontId="42" fillId="0" borderId="72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 shrinkToFit="1"/>
    </xf>
    <xf numFmtId="0" fontId="45" fillId="0" borderId="8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textRotation="255"/>
    </xf>
    <xf numFmtId="0" fontId="28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5" fillId="5" borderId="6" xfId="0" applyFont="1" applyFill="1" applyBorder="1" applyAlignment="1">
      <alignment horizontal="center" vertical="center" shrinkToFit="1"/>
    </xf>
    <xf numFmtId="0" fontId="47" fillId="0" borderId="0" xfId="0" applyFont="1"/>
    <xf numFmtId="0" fontId="0" fillId="0" borderId="0" xfId="0" applyAlignment="1">
      <alignment vertical="center" shrinkToFit="1"/>
    </xf>
    <xf numFmtId="0" fontId="48" fillId="5" borderId="0" xfId="0" applyFont="1" applyFill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52" fillId="0" borderId="2" xfId="0" applyFont="1" applyBorder="1" applyAlignment="1">
      <alignment horizontal="center" vertical="center" shrinkToFit="1"/>
    </xf>
    <xf numFmtId="0" fontId="52" fillId="5" borderId="6" xfId="0" applyFont="1" applyFill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2" fillId="0" borderId="8" xfId="0" applyFont="1" applyBorder="1" applyAlignment="1">
      <alignment horizontal="center" vertical="center" shrinkToFit="1"/>
    </xf>
    <xf numFmtId="0" fontId="53" fillId="5" borderId="6" xfId="0" applyFont="1" applyFill="1" applyBorder="1" applyAlignment="1">
      <alignment horizontal="center" vertical="center" shrinkToFit="1"/>
    </xf>
    <xf numFmtId="0" fontId="53" fillId="0" borderId="8" xfId="0" applyFont="1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2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2" fillId="5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6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 shrinkToFit="1"/>
    </xf>
    <xf numFmtId="0" fontId="54" fillId="0" borderId="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54" fillId="0" borderId="6" xfId="0" applyFont="1" applyBorder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shrinkToFit="1"/>
    </xf>
    <xf numFmtId="0" fontId="54" fillId="0" borderId="70" xfId="0" applyFont="1" applyBorder="1" applyAlignment="1">
      <alignment horizontal="center" vertical="center" shrinkToFit="1"/>
    </xf>
    <xf numFmtId="0" fontId="55" fillId="0" borderId="6" xfId="0" applyFont="1" applyBorder="1" applyAlignment="1">
      <alignment horizontal="center" vertical="center" shrinkToFit="1"/>
    </xf>
    <xf numFmtId="0" fontId="54" fillId="0" borderId="8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75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40" fillId="0" borderId="70" xfId="0" applyFont="1" applyBorder="1" applyAlignment="1">
      <alignment horizontal="center" vertical="center" shrinkToFit="1"/>
    </xf>
    <xf numFmtId="0" fontId="40" fillId="0" borderId="73" xfId="0" applyFont="1" applyBorder="1" applyAlignment="1">
      <alignment horizontal="center" vertical="center" shrinkToFit="1"/>
    </xf>
    <xf numFmtId="0" fontId="40" fillId="0" borderId="67" xfId="0" applyFont="1" applyBorder="1" applyAlignment="1">
      <alignment horizontal="center" vertical="center" shrinkToFit="1"/>
    </xf>
    <xf numFmtId="0" fontId="40" fillId="0" borderId="7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68" xfId="0" applyFont="1" applyBorder="1" applyAlignment="1">
      <alignment horizontal="center" vertical="center" shrinkToFit="1"/>
    </xf>
    <xf numFmtId="0" fontId="40" fillId="0" borderId="72" xfId="0" applyFont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 shrinkToFit="1"/>
    </xf>
    <xf numFmtId="0" fontId="40" fillId="0" borderId="69" xfId="0" applyFont="1" applyBorder="1" applyAlignment="1">
      <alignment horizontal="center" vertical="center" shrinkToFit="1"/>
    </xf>
    <xf numFmtId="0" fontId="41" fillId="0" borderId="70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7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textRotation="255"/>
    </xf>
    <xf numFmtId="0" fontId="27" fillId="0" borderId="6" xfId="0" applyFont="1" applyBorder="1" applyAlignment="1">
      <alignment horizontal="center" vertical="center" textRotation="255"/>
    </xf>
    <xf numFmtId="0" fontId="27" fillId="0" borderId="8" xfId="0" applyFont="1" applyBorder="1" applyAlignment="1">
      <alignment horizontal="center" vertical="center" textRotation="255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178" fontId="42" fillId="0" borderId="2" xfId="0" applyNumberFormat="1" applyFont="1" applyBorder="1" applyAlignment="1">
      <alignment horizontal="center" vertical="center" shrinkToFit="1"/>
    </xf>
    <xf numFmtId="178" fontId="42" fillId="0" borderId="6" xfId="0" applyNumberFormat="1" applyFont="1" applyBorder="1" applyAlignment="1">
      <alignment horizontal="center" vertical="center" shrinkToFit="1"/>
    </xf>
    <xf numFmtId="178" fontId="42" fillId="0" borderId="8" xfId="0" applyNumberFormat="1" applyFont="1" applyBorder="1" applyAlignment="1">
      <alignment horizontal="center" vertical="center" shrinkToFit="1"/>
    </xf>
    <xf numFmtId="177" fontId="27" fillId="0" borderId="2" xfId="0" applyNumberFormat="1" applyFont="1" applyBorder="1" applyAlignment="1">
      <alignment horizontal="center" vertical="center" textRotation="255"/>
    </xf>
    <xf numFmtId="177" fontId="27" fillId="0" borderId="6" xfId="0" applyNumberFormat="1" applyFont="1" applyBorder="1" applyAlignment="1">
      <alignment horizontal="center" vertical="center" textRotation="255"/>
    </xf>
    <xf numFmtId="177" fontId="27" fillId="0" borderId="8" xfId="0" applyNumberFormat="1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textRotation="255" shrinkToFit="1"/>
    </xf>
    <xf numFmtId="0" fontId="28" fillId="0" borderId="6" xfId="0" applyFont="1" applyBorder="1" applyAlignment="1">
      <alignment horizontal="center" vertical="center" textRotation="255" shrinkToFit="1"/>
    </xf>
    <xf numFmtId="0" fontId="28" fillId="0" borderId="8" xfId="0" applyFont="1" applyBorder="1" applyAlignment="1">
      <alignment horizontal="center" vertical="center" textRotation="255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 shrinkToFit="1"/>
    </xf>
    <xf numFmtId="178" fontId="42" fillId="5" borderId="2" xfId="0" applyNumberFormat="1" applyFont="1" applyFill="1" applyBorder="1" applyAlignment="1">
      <alignment horizontal="center" vertical="center" shrinkToFit="1"/>
    </xf>
    <xf numFmtId="178" fontId="42" fillId="5" borderId="6" xfId="0" applyNumberFormat="1" applyFont="1" applyFill="1" applyBorder="1" applyAlignment="1">
      <alignment horizontal="center" vertical="center" shrinkToFit="1"/>
    </xf>
    <xf numFmtId="178" fontId="42" fillId="5" borderId="8" xfId="0" applyNumberFormat="1" applyFont="1" applyFill="1" applyBorder="1" applyAlignment="1">
      <alignment horizontal="center" vertical="center" shrinkToFit="1"/>
    </xf>
    <xf numFmtId="0" fontId="31" fillId="0" borderId="35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8" fillId="0" borderId="75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textRotation="255" shrinkToFit="1"/>
    </xf>
    <xf numFmtId="0" fontId="28" fillId="4" borderId="2" xfId="0" applyFont="1" applyFill="1" applyBorder="1" applyAlignment="1">
      <alignment horizontal="center" vertical="center" textRotation="255" shrinkToFit="1"/>
    </xf>
    <xf numFmtId="0" fontId="28" fillId="4" borderId="6" xfId="0" applyFont="1" applyFill="1" applyBorder="1" applyAlignment="1">
      <alignment horizontal="center" vertical="center" textRotation="255" shrinkToFit="1"/>
    </xf>
    <xf numFmtId="0" fontId="28" fillId="4" borderId="8" xfId="0" applyFont="1" applyFill="1" applyBorder="1" applyAlignment="1">
      <alignment horizontal="center" vertical="center" textRotation="255" shrinkToFit="1"/>
    </xf>
    <xf numFmtId="0" fontId="42" fillId="0" borderId="35" xfId="0" applyFont="1" applyBorder="1" applyAlignment="1">
      <alignment horizontal="center" vertical="center" shrinkToFit="1"/>
    </xf>
    <xf numFmtId="0" fontId="42" fillId="0" borderId="75" xfId="0" applyFont="1" applyBorder="1" applyAlignment="1">
      <alignment horizontal="center" vertical="center" shrinkToFit="1"/>
    </xf>
    <xf numFmtId="0" fontId="42" fillId="0" borderId="45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textRotation="255" shrinkToFit="1"/>
    </xf>
    <xf numFmtId="0" fontId="42" fillId="0" borderId="30" xfId="0" applyFont="1" applyBorder="1" applyAlignment="1">
      <alignment horizontal="center" vertical="center" textRotation="255" shrinkToFit="1"/>
    </xf>
    <xf numFmtId="0" fontId="43" fillId="0" borderId="30" xfId="0" applyFont="1" applyBorder="1" applyAlignment="1">
      <alignment horizontal="center" vertical="center" textRotation="255" wrapText="1" shrinkToFit="1"/>
    </xf>
    <xf numFmtId="0" fontId="34" fillId="0" borderId="73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textRotation="255"/>
    </xf>
    <xf numFmtId="0" fontId="27" fillId="5" borderId="6" xfId="0" applyFont="1" applyFill="1" applyBorder="1" applyAlignment="1">
      <alignment horizontal="center" vertical="center" textRotation="255"/>
    </xf>
    <xf numFmtId="0" fontId="27" fillId="5" borderId="8" xfId="0" applyFont="1" applyFill="1" applyBorder="1" applyAlignment="1">
      <alignment horizontal="center" vertical="center" textRotation="255"/>
    </xf>
    <xf numFmtId="0" fontId="27" fillId="0" borderId="2" xfId="0" applyFont="1" applyBorder="1" applyAlignment="1">
      <alignment horizontal="center" vertical="center" textRotation="255" shrinkToFit="1"/>
    </xf>
    <xf numFmtId="0" fontId="27" fillId="0" borderId="6" xfId="0" applyFont="1" applyBorder="1" applyAlignment="1">
      <alignment horizontal="center" vertical="center" textRotation="255" shrinkToFit="1"/>
    </xf>
    <xf numFmtId="0" fontId="27" fillId="0" borderId="8" xfId="0" applyFont="1" applyBorder="1" applyAlignment="1">
      <alignment horizontal="center" vertical="center" textRotation="255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7" fillId="0" borderId="75" xfId="0" applyFont="1" applyBorder="1" applyAlignment="1">
      <alignment horizontal="center" vertical="center" shrinkToFit="1"/>
    </xf>
    <xf numFmtId="0" fontId="37" fillId="0" borderId="73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textRotation="255" shrinkToFit="1"/>
    </xf>
    <xf numFmtId="0" fontId="27" fillId="5" borderId="6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 textRotation="255"/>
    </xf>
    <xf numFmtId="0" fontId="38" fillId="5" borderId="6" xfId="0" applyFont="1" applyFill="1" applyBorder="1" applyAlignment="1">
      <alignment horizontal="center" vertical="center" textRotation="255"/>
    </xf>
    <xf numFmtId="0" fontId="38" fillId="5" borderId="8" xfId="0" applyFont="1" applyFill="1" applyBorder="1" applyAlignment="1">
      <alignment horizontal="center" vertical="center" textRotation="255"/>
    </xf>
    <xf numFmtId="0" fontId="37" fillId="5" borderId="35" xfId="0" applyFont="1" applyFill="1" applyBorder="1" applyAlignment="1">
      <alignment horizontal="center" vertical="center" shrinkToFit="1"/>
    </xf>
    <xf numFmtId="0" fontId="37" fillId="5" borderId="75" xfId="0" applyFont="1" applyFill="1" applyBorder="1" applyAlignment="1">
      <alignment horizontal="center" vertical="center" shrinkToFit="1"/>
    </xf>
    <xf numFmtId="0" fontId="37" fillId="5" borderId="73" xfId="0" applyFont="1" applyFill="1" applyBorder="1" applyAlignment="1">
      <alignment horizontal="center" vertical="center" shrinkToFit="1"/>
    </xf>
    <xf numFmtId="0" fontId="37" fillId="5" borderId="45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8" fillId="5" borderId="0" xfId="0" applyFont="1" applyFill="1" applyBorder="1" applyAlignment="1">
      <alignment horizontal="center" vertical="center" shrinkToFit="1"/>
    </xf>
    <xf numFmtId="0" fontId="32" fillId="0" borderId="74" xfId="0" applyFont="1" applyBorder="1" applyAlignment="1">
      <alignment horizontal="right" vertical="center" shrinkToFit="1"/>
    </xf>
    <xf numFmtId="0" fontId="32" fillId="0" borderId="74" xfId="0" applyFont="1" applyBorder="1" applyAlignment="1">
      <alignment horizontal="center" vertical="center" shrinkToFit="1"/>
    </xf>
    <xf numFmtId="0" fontId="28" fillId="0" borderId="7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0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wrapText="1"/>
    </xf>
    <xf numFmtId="0" fontId="16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78</xdr:row>
      <xdr:rowOff>53340</xdr:rowOff>
    </xdr:from>
    <xdr:to>
      <xdr:col>6</xdr:col>
      <xdr:colOff>213360</xdr:colOff>
      <xdr:row>78</xdr:row>
      <xdr:rowOff>182880</xdr:rowOff>
    </xdr:to>
    <xdr:pic>
      <xdr:nvPicPr>
        <xdr:cNvPr id="8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3601700"/>
          <a:ext cx="815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78</xdr:row>
      <xdr:rowOff>53340</xdr:rowOff>
    </xdr:from>
    <xdr:to>
      <xdr:col>6</xdr:col>
      <xdr:colOff>213360</xdr:colOff>
      <xdr:row>78</xdr:row>
      <xdr:rowOff>182880</xdr:rowOff>
    </xdr:to>
    <xdr:pic>
      <xdr:nvPicPr>
        <xdr:cNvPr id="9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3601700"/>
          <a:ext cx="815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tabSelected="1" topLeftCell="A54" zoomScale="110" zoomScaleNormal="110" workbookViewId="0">
      <selection activeCell="G64" sqref="G64"/>
    </sheetView>
  </sheetViews>
  <sheetFormatPr defaultColWidth="9" defaultRowHeight="15" x14ac:dyDescent="0.3"/>
  <cols>
    <col min="1" max="1" width="14.88671875" style="122" customWidth="1"/>
    <col min="2" max="4" width="3.6640625" style="122" customWidth="1"/>
    <col min="5" max="5" width="11.6640625" style="122" customWidth="1"/>
    <col min="6" max="6" width="6.44140625" style="122" customWidth="1"/>
    <col min="7" max="7" width="5.88671875" style="122" customWidth="1"/>
    <col min="8" max="8" width="6.21875" style="122" customWidth="1"/>
    <col min="9" max="9" width="3.109375" style="122" customWidth="1"/>
    <col min="10" max="15" width="3.109375" style="122" hidden="1" customWidth="1"/>
    <col min="16" max="16" width="3.88671875" style="122" customWidth="1"/>
    <col min="17" max="19" width="3.88671875" style="187" customWidth="1"/>
    <col min="20" max="20" width="4.44140625" style="122" customWidth="1"/>
    <col min="21" max="27" width="3.88671875" style="122" customWidth="1"/>
    <col min="28" max="28" width="4.44140625" style="122" customWidth="1"/>
    <col min="29" max="31" width="3.88671875" style="122" customWidth="1"/>
    <col min="32" max="32" width="2.44140625" style="122" customWidth="1"/>
    <col min="33" max="33" width="12.33203125" style="122" customWidth="1"/>
    <col min="34" max="16384" width="9" style="122"/>
  </cols>
  <sheetData>
    <row r="1" spans="1:33" x14ac:dyDescent="0.3">
      <c r="V1" s="343" t="s">
        <v>282</v>
      </c>
      <c r="W1" s="343"/>
      <c r="X1" s="343"/>
      <c r="Y1" s="343"/>
      <c r="Z1" s="343"/>
      <c r="AA1" s="343"/>
      <c r="AB1" s="343"/>
      <c r="AE1" s="133">
        <v>20</v>
      </c>
    </row>
    <row r="2" spans="1:33" ht="15.75" customHeight="1" x14ac:dyDescent="0.3">
      <c r="B2" s="132"/>
      <c r="C2" s="132"/>
      <c r="D2" s="132"/>
      <c r="E2" s="345" t="s">
        <v>368</v>
      </c>
      <c r="F2" s="345"/>
      <c r="G2" s="345"/>
      <c r="H2" s="346" t="s">
        <v>359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 t="s">
        <v>286</v>
      </c>
      <c r="W2" s="346"/>
      <c r="X2" s="346"/>
      <c r="Y2" s="346"/>
      <c r="Z2" s="346"/>
      <c r="AA2" s="346"/>
      <c r="AB2" s="347" t="s">
        <v>255</v>
      </c>
      <c r="AC2" s="347"/>
      <c r="AD2" s="347"/>
      <c r="AE2" s="133">
        <v>5</v>
      </c>
      <c r="AF2" s="180"/>
      <c r="AG2" s="152"/>
    </row>
    <row r="3" spans="1:33" ht="14.25" customHeight="1" x14ac:dyDescent="0.3">
      <c r="B3" s="285" t="s">
        <v>103</v>
      </c>
      <c r="C3" s="285" t="s">
        <v>256</v>
      </c>
      <c r="D3" s="285" t="s">
        <v>257</v>
      </c>
      <c r="E3" s="299" t="s">
        <v>258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1"/>
      <c r="W3" s="299" t="s">
        <v>259</v>
      </c>
      <c r="X3" s="300"/>
      <c r="Y3" s="301"/>
      <c r="Z3" s="299" t="s">
        <v>260</v>
      </c>
      <c r="AA3" s="300"/>
      <c r="AB3" s="300"/>
      <c r="AC3" s="300"/>
      <c r="AD3" s="301"/>
      <c r="AE3" s="285" t="s">
        <v>261</v>
      </c>
      <c r="AF3" s="180"/>
      <c r="AG3" s="152"/>
    </row>
    <row r="4" spans="1:33" ht="14.25" customHeight="1" x14ac:dyDescent="0.3">
      <c r="B4" s="286"/>
      <c r="C4" s="286"/>
      <c r="D4" s="286"/>
      <c r="E4" s="297" t="s">
        <v>262</v>
      </c>
      <c r="F4" s="302" t="s">
        <v>272</v>
      </c>
      <c r="G4" s="304" t="s">
        <v>273</v>
      </c>
      <c r="H4" s="302" t="s">
        <v>272</v>
      </c>
      <c r="I4" s="304" t="s">
        <v>273</v>
      </c>
      <c r="J4" s="305" t="s">
        <v>283</v>
      </c>
      <c r="K4" s="285" t="s">
        <v>275</v>
      </c>
      <c r="L4" s="285" t="s">
        <v>274</v>
      </c>
      <c r="M4" s="305" t="s">
        <v>284</v>
      </c>
      <c r="N4" s="285" t="s">
        <v>275</v>
      </c>
      <c r="O4" s="285" t="s">
        <v>274</v>
      </c>
      <c r="P4" s="308" t="s">
        <v>307</v>
      </c>
      <c r="Q4" s="309"/>
      <c r="R4" s="309"/>
      <c r="S4" s="309"/>
      <c r="T4" s="309"/>
      <c r="U4" s="309"/>
      <c r="V4" s="310"/>
      <c r="W4" s="285" t="s">
        <v>263</v>
      </c>
      <c r="X4" s="285" t="s">
        <v>264</v>
      </c>
      <c r="Y4" s="285" t="s">
        <v>265</v>
      </c>
      <c r="Z4" s="285" t="s">
        <v>266</v>
      </c>
      <c r="AA4" s="285" t="s">
        <v>267</v>
      </c>
      <c r="AB4" s="285" t="s">
        <v>268</v>
      </c>
      <c r="AC4" s="285" t="s">
        <v>269</v>
      </c>
      <c r="AD4" s="285" t="s">
        <v>270</v>
      </c>
      <c r="AE4" s="286"/>
      <c r="AF4" s="180"/>
      <c r="AG4" s="152"/>
    </row>
    <row r="5" spans="1:33" ht="14.25" customHeight="1" x14ac:dyDescent="0.3">
      <c r="B5" s="286"/>
      <c r="C5" s="286"/>
      <c r="D5" s="286"/>
      <c r="E5" s="297"/>
      <c r="F5" s="302"/>
      <c r="G5" s="304"/>
      <c r="H5" s="302"/>
      <c r="I5" s="304"/>
      <c r="J5" s="306"/>
      <c r="K5" s="286"/>
      <c r="L5" s="286"/>
      <c r="M5" s="306"/>
      <c r="N5" s="286"/>
      <c r="O5" s="286"/>
      <c r="P5" s="311" t="s">
        <v>308</v>
      </c>
      <c r="Q5" s="312" t="s">
        <v>309</v>
      </c>
      <c r="R5" s="312" t="s">
        <v>310</v>
      </c>
      <c r="S5" s="312" t="s">
        <v>311</v>
      </c>
      <c r="T5" s="312" t="s">
        <v>312</v>
      </c>
      <c r="U5" s="313" t="s">
        <v>313</v>
      </c>
      <c r="V5" s="312" t="s">
        <v>314</v>
      </c>
      <c r="W5" s="286"/>
      <c r="X5" s="286"/>
      <c r="Y5" s="286"/>
      <c r="Z5" s="286"/>
      <c r="AA5" s="286"/>
      <c r="AB5" s="286"/>
      <c r="AC5" s="286"/>
      <c r="AD5" s="286"/>
      <c r="AE5" s="286"/>
      <c r="AF5" s="180"/>
      <c r="AG5" s="152"/>
    </row>
    <row r="6" spans="1:33" ht="14.25" customHeight="1" x14ac:dyDescent="0.3">
      <c r="B6" s="286"/>
      <c r="C6" s="286"/>
      <c r="D6" s="286"/>
      <c r="E6" s="297"/>
      <c r="F6" s="302"/>
      <c r="G6" s="304"/>
      <c r="H6" s="302"/>
      <c r="I6" s="304"/>
      <c r="J6" s="306"/>
      <c r="K6" s="286"/>
      <c r="L6" s="286"/>
      <c r="M6" s="306"/>
      <c r="N6" s="286"/>
      <c r="O6" s="286"/>
      <c r="P6" s="312"/>
      <c r="Q6" s="312"/>
      <c r="R6" s="312"/>
      <c r="S6" s="312"/>
      <c r="T6" s="312"/>
      <c r="U6" s="313"/>
      <c r="V6" s="312"/>
      <c r="W6" s="286"/>
      <c r="X6" s="286"/>
      <c r="Y6" s="286"/>
      <c r="Z6" s="287"/>
      <c r="AA6" s="287"/>
      <c r="AB6" s="287"/>
      <c r="AC6" s="287"/>
      <c r="AD6" s="287"/>
      <c r="AE6" s="286"/>
      <c r="AF6" s="180"/>
      <c r="AG6" s="152"/>
    </row>
    <row r="7" spans="1:33" ht="14.25" customHeight="1" x14ac:dyDescent="0.3">
      <c r="A7" s="122">
        <v>612</v>
      </c>
      <c r="B7" s="287"/>
      <c r="C7" s="287"/>
      <c r="D7" s="287"/>
      <c r="E7" s="298"/>
      <c r="F7" s="303"/>
      <c r="G7" s="304"/>
      <c r="H7" s="302"/>
      <c r="I7" s="285"/>
      <c r="J7" s="307"/>
      <c r="K7" s="287"/>
      <c r="L7" s="286"/>
      <c r="M7" s="307"/>
      <c r="N7" s="287"/>
      <c r="O7" s="286"/>
      <c r="P7" s="312"/>
      <c r="Q7" s="312"/>
      <c r="R7" s="312"/>
      <c r="S7" s="312"/>
      <c r="T7" s="312"/>
      <c r="U7" s="313"/>
      <c r="V7" s="312"/>
      <c r="W7" s="287"/>
      <c r="X7" s="287"/>
      <c r="Y7" s="287"/>
      <c r="Z7" s="130">
        <v>5</v>
      </c>
      <c r="AA7" s="130">
        <v>4</v>
      </c>
      <c r="AB7" s="130">
        <v>3</v>
      </c>
      <c r="AC7" s="130">
        <v>2</v>
      </c>
      <c r="AD7" s="130">
        <v>1</v>
      </c>
      <c r="AE7" s="287"/>
      <c r="AF7" s="180"/>
      <c r="AG7" s="152"/>
    </row>
    <row r="8" spans="1:33" ht="12.9" customHeight="1" x14ac:dyDescent="0.3">
      <c r="B8" s="282">
        <v>43535</v>
      </c>
      <c r="C8" s="273" t="s">
        <v>288</v>
      </c>
      <c r="D8" s="273" t="s">
        <v>281</v>
      </c>
      <c r="E8" s="276" t="s">
        <v>339</v>
      </c>
      <c r="F8" s="220" t="s">
        <v>348</v>
      </c>
      <c r="G8" s="190">
        <f>ROUND(37.35*A7/1000,0)</f>
        <v>23</v>
      </c>
      <c r="H8" s="220" t="s">
        <v>315</v>
      </c>
      <c r="I8" s="193">
        <f>ROUND(1.1*A7/1000,1)</f>
        <v>0.7</v>
      </c>
      <c r="J8" s="153"/>
      <c r="K8" s="125"/>
      <c r="L8" s="136">
        <f>G8*K8</f>
        <v>0</v>
      </c>
      <c r="M8" s="159"/>
      <c r="N8" s="126"/>
      <c r="O8" s="136">
        <f>I8*N8</f>
        <v>0</v>
      </c>
      <c r="P8" s="279">
        <v>5</v>
      </c>
      <c r="Q8" s="279">
        <v>2.5</v>
      </c>
      <c r="R8" s="279">
        <v>0</v>
      </c>
      <c r="S8" s="291">
        <v>2.5</v>
      </c>
      <c r="T8" s="279">
        <v>0</v>
      </c>
      <c r="U8" s="279">
        <v>2.5</v>
      </c>
      <c r="V8" s="291">
        <f>SUM(P8*70+Q8*75+R8*120+S8*25+T8*60+U8*45)</f>
        <v>712.5</v>
      </c>
      <c r="W8" s="273"/>
      <c r="X8" s="273"/>
      <c r="Y8" s="273"/>
      <c r="Z8" s="273"/>
      <c r="AA8" s="273"/>
      <c r="AB8" s="273"/>
      <c r="AC8" s="273"/>
      <c r="AD8" s="273"/>
      <c r="AE8" s="273"/>
      <c r="AF8" s="180"/>
      <c r="AG8" s="152"/>
    </row>
    <row r="9" spans="1:33" ht="12.9" customHeight="1" x14ac:dyDescent="0.3">
      <c r="B9" s="283"/>
      <c r="C9" s="274"/>
      <c r="D9" s="274"/>
      <c r="E9" s="277"/>
      <c r="F9" s="221" t="s">
        <v>361</v>
      </c>
      <c r="G9" s="197">
        <f>ROUND(73.25*A7/1000,0)</f>
        <v>45</v>
      </c>
      <c r="H9" s="222"/>
      <c r="I9" s="191"/>
      <c r="J9" s="154"/>
      <c r="K9" s="126"/>
      <c r="L9" s="137">
        <f>G9*K9</f>
        <v>0</v>
      </c>
      <c r="M9" s="159"/>
      <c r="N9" s="126"/>
      <c r="O9" s="137">
        <f t="shared" ref="O9:O19" si="0">I9*N9</f>
        <v>0</v>
      </c>
      <c r="P9" s="280"/>
      <c r="Q9" s="280"/>
      <c r="R9" s="280"/>
      <c r="S9" s="292"/>
      <c r="T9" s="280"/>
      <c r="U9" s="280"/>
      <c r="V9" s="292"/>
      <c r="W9" s="274"/>
      <c r="X9" s="274"/>
      <c r="Y9" s="274"/>
      <c r="Z9" s="274"/>
      <c r="AA9" s="274"/>
      <c r="AB9" s="274"/>
      <c r="AC9" s="274"/>
      <c r="AD9" s="274"/>
      <c r="AE9" s="274"/>
      <c r="AF9" s="180"/>
      <c r="AG9" s="152"/>
    </row>
    <row r="10" spans="1:33" ht="12.9" customHeight="1" x14ac:dyDescent="0.3">
      <c r="B10" s="283"/>
      <c r="C10" s="274"/>
      <c r="D10" s="274"/>
      <c r="E10" s="278"/>
      <c r="F10" s="223" t="s">
        <v>349</v>
      </c>
      <c r="G10" s="195">
        <f>ROUND(5.5*A7/1000,0)</f>
        <v>3</v>
      </c>
      <c r="H10" s="223"/>
      <c r="I10" s="192"/>
      <c r="J10" s="155"/>
      <c r="K10" s="127"/>
      <c r="L10" s="138">
        <f>G10*K10</f>
        <v>0</v>
      </c>
      <c r="M10" s="160"/>
      <c r="N10" s="127"/>
      <c r="O10" s="138">
        <f t="shared" si="0"/>
        <v>0</v>
      </c>
      <c r="P10" s="280"/>
      <c r="Q10" s="280"/>
      <c r="R10" s="280"/>
      <c r="S10" s="292"/>
      <c r="T10" s="280"/>
      <c r="U10" s="280"/>
      <c r="V10" s="292"/>
      <c r="W10" s="275"/>
      <c r="X10" s="275"/>
      <c r="Y10" s="275"/>
      <c r="Z10" s="275"/>
      <c r="AA10" s="275"/>
      <c r="AB10" s="275"/>
      <c r="AC10" s="275"/>
      <c r="AD10" s="275"/>
      <c r="AE10" s="274"/>
      <c r="AF10" s="180"/>
      <c r="AG10" s="152"/>
    </row>
    <row r="11" spans="1:33" ht="12.9" customHeight="1" x14ac:dyDescent="0.3">
      <c r="B11" s="283"/>
      <c r="C11" s="274"/>
      <c r="D11" s="274"/>
      <c r="E11" s="321" t="s">
        <v>380</v>
      </c>
      <c r="F11" s="241" t="s">
        <v>381</v>
      </c>
      <c r="G11" s="242">
        <v>12</v>
      </c>
      <c r="H11" s="245" t="s">
        <v>383</v>
      </c>
      <c r="I11" s="246">
        <v>3</v>
      </c>
      <c r="J11" s="153"/>
      <c r="K11" s="125"/>
      <c r="L11" s="136">
        <f t="shared" ref="L11:L19" si="1">G11*K11</f>
        <v>0</v>
      </c>
      <c r="M11" s="159"/>
      <c r="N11" s="126"/>
      <c r="O11" s="136">
        <f t="shared" si="0"/>
        <v>0</v>
      </c>
      <c r="P11" s="280"/>
      <c r="Q11" s="280"/>
      <c r="R11" s="280"/>
      <c r="S11" s="292"/>
      <c r="T11" s="280"/>
      <c r="U11" s="280"/>
      <c r="V11" s="292"/>
      <c r="W11" s="336"/>
      <c r="X11" s="336"/>
      <c r="Y11" s="336"/>
      <c r="Z11" s="336"/>
      <c r="AA11" s="336"/>
      <c r="AB11" s="336"/>
      <c r="AC11" s="336"/>
      <c r="AD11" s="336"/>
      <c r="AE11" s="274"/>
      <c r="AG11" s="133"/>
    </row>
    <row r="12" spans="1:33" ht="12.9" customHeight="1" x14ac:dyDescent="0.3">
      <c r="B12" s="283"/>
      <c r="C12" s="274"/>
      <c r="D12" s="274"/>
      <c r="E12" s="322"/>
      <c r="F12" s="243" t="s">
        <v>382</v>
      </c>
      <c r="G12" s="244">
        <v>20</v>
      </c>
      <c r="H12" s="216"/>
      <c r="I12" s="198"/>
      <c r="J12" s="154"/>
      <c r="K12" s="126"/>
      <c r="L12" s="137">
        <f t="shared" si="1"/>
        <v>0</v>
      </c>
      <c r="M12" s="159"/>
      <c r="N12" s="126"/>
      <c r="O12" s="137">
        <f t="shared" si="0"/>
        <v>0</v>
      </c>
      <c r="P12" s="280"/>
      <c r="Q12" s="280"/>
      <c r="R12" s="280"/>
      <c r="S12" s="292"/>
      <c r="T12" s="280"/>
      <c r="U12" s="280"/>
      <c r="V12" s="292"/>
      <c r="W12" s="337"/>
      <c r="X12" s="337"/>
      <c r="Y12" s="337"/>
      <c r="Z12" s="337"/>
      <c r="AA12" s="337"/>
      <c r="AB12" s="337"/>
      <c r="AC12" s="337"/>
      <c r="AD12" s="337"/>
      <c r="AE12" s="274"/>
      <c r="AF12" s="133"/>
      <c r="AG12" s="133"/>
    </row>
    <row r="13" spans="1:33" ht="12.9" customHeight="1" x14ac:dyDescent="0.3">
      <c r="B13" s="283"/>
      <c r="C13" s="274"/>
      <c r="D13" s="274"/>
      <c r="E13" s="323"/>
      <c r="F13" s="217" t="s">
        <v>294</v>
      </c>
      <c r="G13" s="195">
        <f>ROUND(4*A7/1000,0)</f>
        <v>2</v>
      </c>
      <c r="H13" s="217"/>
      <c r="I13" s="199"/>
      <c r="J13" s="154"/>
      <c r="K13" s="126"/>
      <c r="L13" s="138">
        <f t="shared" si="1"/>
        <v>0</v>
      </c>
      <c r="M13" s="159"/>
      <c r="N13" s="126"/>
      <c r="O13" s="138">
        <f t="shared" si="0"/>
        <v>0</v>
      </c>
      <c r="P13" s="280"/>
      <c r="Q13" s="280"/>
      <c r="R13" s="280"/>
      <c r="S13" s="292"/>
      <c r="T13" s="280"/>
      <c r="U13" s="280"/>
      <c r="V13" s="292"/>
      <c r="W13" s="338"/>
      <c r="X13" s="338"/>
      <c r="Y13" s="338"/>
      <c r="Z13" s="338"/>
      <c r="AA13" s="338"/>
      <c r="AB13" s="338"/>
      <c r="AC13" s="338"/>
      <c r="AD13" s="338"/>
      <c r="AE13" s="274"/>
      <c r="AF13" s="133"/>
      <c r="AG13" s="133"/>
    </row>
    <row r="14" spans="1:33" ht="12.9" customHeight="1" x14ac:dyDescent="0.3">
      <c r="B14" s="283"/>
      <c r="C14" s="274"/>
      <c r="D14" s="274"/>
      <c r="E14" s="276" t="s">
        <v>289</v>
      </c>
      <c r="F14" s="215" t="s">
        <v>290</v>
      </c>
      <c r="G14" s="193">
        <v>33</v>
      </c>
      <c r="H14" s="215"/>
      <c r="I14" s="193"/>
      <c r="J14" s="156"/>
      <c r="K14" s="131"/>
      <c r="L14" s="136">
        <f t="shared" si="1"/>
        <v>0</v>
      </c>
      <c r="M14" s="161"/>
      <c r="N14" s="123"/>
      <c r="O14" s="136">
        <f t="shared" si="0"/>
        <v>0</v>
      </c>
      <c r="P14" s="280"/>
      <c r="Q14" s="280"/>
      <c r="R14" s="280"/>
      <c r="S14" s="292"/>
      <c r="T14" s="280"/>
      <c r="U14" s="280"/>
      <c r="V14" s="292"/>
      <c r="W14" s="315"/>
      <c r="X14" s="315"/>
      <c r="Y14" s="315"/>
      <c r="Z14" s="315"/>
      <c r="AA14" s="315"/>
      <c r="AB14" s="315"/>
      <c r="AC14" s="315"/>
      <c r="AD14" s="315"/>
      <c r="AE14" s="274"/>
      <c r="AF14" s="133"/>
      <c r="AG14" s="133"/>
    </row>
    <row r="15" spans="1:33" ht="12.9" customHeight="1" x14ac:dyDescent="0.3">
      <c r="B15" s="283"/>
      <c r="C15" s="274"/>
      <c r="D15" s="274"/>
      <c r="E15" s="277"/>
      <c r="F15" s="222" t="s">
        <v>369</v>
      </c>
      <c r="G15" s="191">
        <v>2</v>
      </c>
      <c r="H15" s="216"/>
      <c r="I15" s="194"/>
      <c r="J15" s="157"/>
      <c r="K15" s="128"/>
      <c r="L15" s="137">
        <f t="shared" si="1"/>
        <v>0</v>
      </c>
      <c r="M15" s="162"/>
      <c r="N15" s="124"/>
      <c r="O15" s="137">
        <f t="shared" si="0"/>
        <v>0</v>
      </c>
      <c r="P15" s="280"/>
      <c r="Q15" s="280"/>
      <c r="R15" s="280"/>
      <c r="S15" s="292"/>
      <c r="T15" s="280"/>
      <c r="U15" s="280"/>
      <c r="V15" s="292"/>
      <c r="W15" s="316"/>
      <c r="X15" s="316"/>
      <c r="Y15" s="316"/>
      <c r="Z15" s="316"/>
      <c r="AA15" s="316"/>
      <c r="AB15" s="316"/>
      <c r="AC15" s="316"/>
      <c r="AD15" s="316"/>
      <c r="AE15" s="274"/>
      <c r="AF15" s="133"/>
      <c r="AG15" s="133"/>
    </row>
    <row r="16" spans="1:33" ht="12.9" customHeight="1" x14ac:dyDescent="0.3">
      <c r="B16" s="283"/>
      <c r="C16" s="274"/>
      <c r="D16" s="274"/>
      <c r="E16" s="278"/>
      <c r="F16" s="217"/>
      <c r="G16" s="195"/>
      <c r="H16" s="217"/>
      <c r="I16" s="195"/>
      <c r="J16" s="158"/>
      <c r="K16" s="129"/>
      <c r="L16" s="138">
        <f t="shared" si="1"/>
        <v>0</v>
      </c>
      <c r="M16" s="162"/>
      <c r="N16" s="124"/>
      <c r="O16" s="138">
        <f t="shared" si="0"/>
        <v>0</v>
      </c>
      <c r="P16" s="280"/>
      <c r="Q16" s="280"/>
      <c r="R16" s="280"/>
      <c r="S16" s="292"/>
      <c r="T16" s="280"/>
      <c r="U16" s="280"/>
      <c r="V16" s="292"/>
      <c r="W16" s="317"/>
      <c r="X16" s="317"/>
      <c r="Y16" s="317"/>
      <c r="Z16" s="317"/>
      <c r="AA16" s="317"/>
      <c r="AB16" s="317"/>
      <c r="AC16" s="317"/>
      <c r="AD16" s="317"/>
      <c r="AE16" s="274"/>
      <c r="AF16" s="133"/>
      <c r="AG16" s="133"/>
    </row>
    <row r="17" spans="2:33" ht="12.9" customHeight="1" x14ac:dyDescent="0.3">
      <c r="B17" s="283"/>
      <c r="C17" s="274"/>
      <c r="D17" s="274"/>
      <c r="E17" s="276" t="s">
        <v>300</v>
      </c>
      <c r="F17" s="218" t="s">
        <v>301</v>
      </c>
      <c r="G17" s="196">
        <f>ROUND(9.2*A7/1000,0)</f>
        <v>6</v>
      </c>
      <c r="H17" s="220" t="s">
        <v>320</v>
      </c>
      <c r="I17" s="190">
        <f>ROUND(11*A7/1000,0)</f>
        <v>7</v>
      </c>
      <c r="J17" s="153"/>
      <c r="K17" s="125"/>
      <c r="L17" s="136">
        <f t="shared" si="1"/>
        <v>0</v>
      </c>
      <c r="M17" s="163"/>
      <c r="N17" s="135"/>
      <c r="O17" s="136">
        <f t="shared" si="0"/>
        <v>0</v>
      </c>
      <c r="P17" s="280"/>
      <c r="Q17" s="280"/>
      <c r="R17" s="280"/>
      <c r="S17" s="292"/>
      <c r="T17" s="280"/>
      <c r="U17" s="280"/>
      <c r="V17" s="292"/>
      <c r="W17" s="273"/>
      <c r="X17" s="273"/>
      <c r="Y17" s="273"/>
      <c r="Z17" s="273"/>
      <c r="AA17" s="273"/>
      <c r="AB17" s="273"/>
      <c r="AC17" s="273"/>
      <c r="AD17" s="273"/>
      <c r="AE17" s="274"/>
      <c r="AF17" s="133"/>
      <c r="AG17" s="133"/>
    </row>
    <row r="18" spans="2:33" ht="12.9" customHeight="1" x14ac:dyDescent="0.3">
      <c r="B18" s="283"/>
      <c r="C18" s="274"/>
      <c r="D18" s="274"/>
      <c r="E18" s="277"/>
      <c r="F18" s="219" t="s">
        <v>319</v>
      </c>
      <c r="G18" s="197">
        <f>ROUND(5.5*A7/1000,0)</f>
        <v>3</v>
      </c>
      <c r="H18" s="222" t="s">
        <v>303</v>
      </c>
      <c r="I18" s="191">
        <f>ROUND(11*A7/1000,0)</f>
        <v>7</v>
      </c>
      <c r="J18" s="154"/>
      <c r="K18" s="126"/>
      <c r="L18" s="137">
        <f t="shared" si="1"/>
        <v>0</v>
      </c>
      <c r="M18" s="159"/>
      <c r="N18" s="139"/>
      <c r="O18" s="137">
        <f t="shared" si="0"/>
        <v>0</v>
      </c>
      <c r="P18" s="280"/>
      <c r="Q18" s="280"/>
      <c r="R18" s="280"/>
      <c r="S18" s="292"/>
      <c r="T18" s="280"/>
      <c r="U18" s="280"/>
      <c r="V18" s="292"/>
      <c r="W18" s="274"/>
      <c r="X18" s="274"/>
      <c r="Y18" s="274"/>
      <c r="Z18" s="274"/>
      <c r="AA18" s="274"/>
      <c r="AB18" s="274"/>
      <c r="AC18" s="274"/>
      <c r="AD18" s="274"/>
      <c r="AE18" s="274"/>
      <c r="AF18" s="133"/>
      <c r="AG18" s="133"/>
    </row>
    <row r="19" spans="2:33" ht="12.9" customHeight="1" x14ac:dyDescent="0.3">
      <c r="B19" s="284"/>
      <c r="C19" s="275"/>
      <c r="D19" s="275"/>
      <c r="E19" s="278"/>
      <c r="F19" s="223" t="s">
        <v>302</v>
      </c>
      <c r="G19" s="192">
        <f>ROUND(4*A7/1000,0)</f>
        <v>2</v>
      </c>
      <c r="H19" s="223" t="s">
        <v>336</v>
      </c>
      <c r="I19" s="192" t="s">
        <v>360</v>
      </c>
      <c r="J19" s="155"/>
      <c r="K19" s="127"/>
      <c r="L19" s="138">
        <f t="shared" si="1"/>
        <v>0</v>
      </c>
      <c r="M19" s="160"/>
      <c r="N19" s="140"/>
      <c r="O19" s="138" t="e">
        <f t="shared" si="0"/>
        <v>#VALUE!</v>
      </c>
      <c r="P19" s="281"/>
      <c r="Q19" s="281"/>
      <c r="R19" s="281"/>
      <c r="S19" s="293"/>
      <c r="T19" s="281"/>
      <c r="U19" s="281"/>
      <c r="V19" s="293"/>
      <c r="W19" s="275"/>
      <c r="X19" s="275"/>
      <c r="Y19" s="275"/>
      <c r="Z19" s="275"/>
      <c r="AA19" s="275"/>
      <c r="AB19" s="275"/>
      <c r="AC19" s="275"/>
      <c r="AD19" s="275"/>
      <c r="AE19" s="275"/>
      <c r="AF19" s="133"/>
      <c r="AG19" s="133"/>
    </row>
    <row r="20" spans="2:33" ht="12.9" customHeight="1" x14ac:dyDescent="0.25">
      <c r="B20" s="294" t="s">
        <v>276</v>
      </c>
      <c r="C20" s="295"/>
      <c r="D20" s="296"/>
      <c r="E20" s="253" t="s">
        <v>338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5"/>
      <c r="AF20" s="133"/>
      <c r="AG20" s="207"/>
    </row>
    <row r="21" spans="2:33" ht="12.9" customHeight="1" x14ac:dyDescent="0.3">
      <c r="B21" s="282">
        <v>43536</v>
      </c>
      <c r="C21" s="273" t="s">
        <v>278</v>
      </c>
      <c r="D21" s="273" t="s">
        <v>373</v>
      </c>
      <c r="E21" s="276" t="s">
        <v>324</v>
      </c>
      <c r="F21" s="215" t="s">
        <v>322</v>
      </c>
      <c r="G21" s="242">
        <v>40</v>
      </c>
      <c r="H21" s="215"/>
      <c r="I21" s="193"/>
      <c r="J21" s="176"/>
      <c r="K21" s="148"/>
      <c r="L21" s="136">
        <f t="shared" ref="L21:L32" si="2">G21*K21</f>
        <v>0</v>
      </c>
      <c r="M21" s="178"/>
      <c r="N21" s="148"/>
      <c r="O21" s="136">
        <f>I21*N21</f>
        <v>0</v>
      </c>
      <c r="P21" s="279">
        <v>5.5</v>
      </c>
      <c r="Q21" s="279">
        <v>2</v>
      </c>
      <c r="R21" s="279">
        <v>0.8</v>
      </c>
      <c r="S21" s="291">
        <v>2</v>
      </c>
      <c r="T21" s="279">
        <v>0</v>
      </c>
      <c r="U21" s="279">
        <v>2.5</v>
      </c>
      <c r="V21" s="291">
        <f>SUM(P21*70+Q21*75+R21*120+S21*25+T21*60+U21*45)</f>
        <v>793.5</v>
      </c>
      <c r="W21" s="273"/>
      <c r="X21" s="273"/>
      <c r="Y21" s="273"/>
      <c r="Z21" s="273"/>
      <c r="AA21" s="273"/>
      <c r="AB21" s="273"/>
      <c r="AC21" s="273"/>
      <c r="AD21" s="330" t="s">
        <v>375</v>
      </c>
      <c r="AE21" s="318" t="s">
        <v>391</v>
      </c>
      <c r="AF21" s="133"/>
      <c r="AG21" s="133"/>
    </row>
    <row r="22" spans="2:33" ht="12.9" customHeight="1" x14ac:dyDescent="0.3">
      <c r="B22" s="283"/>
      <c r="C22" s="274"/>
      <c r="D22" s="274"/>
      <c r="E22" s="277"/>
      <c r="F22" s="216" t="s">
        <v>384</v>
      </c>
      <c r="G22" s="191">
        <v>12</v>
      </c>
      <c r="H22" s="216"/>
      <c r="I22" s="194"/>
      <c r="J22" s="176"/>
      <c r="K22" s="148"/>
      <c r="L22" s="137">
        <f t="shared" si="2"/>
        <v>0</v>
      </c>
      <c r="M22" s="178"/>
      <c r="N22" s="148"/>
      <c r="O22" s="137">
        <f t="shared" ref="O22:O32" si="3">I22*N22</f>
        <v>0</v>
      </c>
      <c r="P22" s="280"/>
      <c r="Q22" s="280"/>
      <c r="R22" s="280"/>
      <c r="S22" s="292"/>
      <c r="T22" s="280"/>
      <c r="U22" s="280"/>
      <c r="V22" s="292"/>
      <c r="W22" s="274"/>
      <c r="X22" s="274"/>
      <c r="Y22" s="274"/>
      <c r="Z22" s="274"/>
      <c r="AA22" s="274"/>
      <c r="AB22" s="274"/>
      <c r="AC22" s="274"/>
      <c r="AD22" s="331"/>
      <c r="AE22" s="319"/>
      <c r="AF22" s="133"/>
      <c r="AG22" s="133"/>
    </row>
    <row r="23" spans="2:33" ht="12.9" customHeight="1" x14ac:dyDescent="0.3">
      <c r="B23" s="283"/>
      <c r="C23" s="274"/>
      <c r="D23" s="274"/>
      <c r="E23" s="278"/>
      <c r="F23" s="217"/>
      <c r="G23" s="195"/>
      <c r="H23" s="217"/>
      <c r="I23" s="195"/>
      <c r="J23" s="177"/>
      <c r="K23" s="149"/>
      <c r="L23" s="137">
        <f t="shared" si="2"/>
        <v>0</v>
      </c>
      <c r="M23" s="179"/>
      <c r="N23" s="149"/>
      <c r="O23" s="137">
        <f t="shared" si="3"/>
        <v>0</v>
      </c>
      <c r="P23" s="280"/>
      <c r="Q23" s="280"/>
      <c r="R23" s="280"/>
      <c r="S23" s="292"/>
      <c r="T23" s="280"/>
      <c r="U23" s="280"/>
      <c r="V23" s="292"/>
      <c r="W23" s="275"/>
      <c r="X23" s="275"/>
      <c r="Y23" s="275"/>
      <c r="Z23" s="275"/>
      <c r="AA23" s="275"/>
      <c r="AB23" s="275"/>
      <c r="AC23" s="275"/>
      <c r="AD23" s="331"/>
      <c r="AE23" s="319"/>
      <c r="AF23" s="133"/>
      <c r="AG23" s="133"/>
    </row>
    <row r="24" spans="2:33" ht="12.9" customHeight="1" x14ac:dyDescent="0.3">
      <c r="B24" s="283"/>
      <c r="C24" s="274"/>
      <c r="D24" s="274"/>
      <c r="E24" s="288" t="s">
        <v>364</v>
      </c>
      <c r="F24" s="214" t="s">
        <v>365</v>
      </c>
      <c r="G24" s="194">
        <f>ROUND(22.4*A7/1000,0)</f>
        <v>14</v>
      </c>
      <c r="H24" s="247" t="s">
        <v>388</v>
      </c>
      <c r="I24" s="194">
        <f>ROUND(16.2*A7/1000,0)</f>
        <v>10</v>
      </c>
      <c r="J24" s="165"/>
      <c r="K24" s="147"/>
      <c r="L24" s="136">
        <f t="shared" si="2"/>
        <v>0</v>
      </c>
      <c r="M24" s="159"/>
      <c r="N24" s="147"/>
      <c r="O24" s="136">
        <f t="shared" si="3"/>
        <v>0</v>
      </c>
      <c r="P24" s="280"/>
      <c r="Q24" s="280"/>
      <c r="R24" s="280"/>
      <c r="S24" s="292"/>
      <c r="T24" s="280"/>
      <c r="U24" s="280"/>
      <c r="V24" s="292"/>
      <c r="W24" s="273"/>
      <c r="X24" s="273"/>
      <c r="Y24" s="273"/>
      <c r="Z24" s="273"/>
      <c r="AA24" s="273"/>
      <c r="AB24" s="273"/>
      <c r="AC24" s="273"/>
      <c r="AD24" s="331"/>
      <c r="AE24" s="319"/>
      <c r="AF24" s="133"/>
      <c r="AG24" s="133"/>
    </row>
    <row r="25" spans="2:33" ht="12.9" customHeight="1" x14ac:dyDescent="0.3">
      <c r="B25" s="283"/>
      <c r="C25" s="274"/>
      <c r="D25" s="274"/>
      <c r="E25" s="289"/>
      <c r="F25" s="214" t="s">
        <v>366</v>
      </c>
      <c r="G25" s="194">
        <f>ROUND(16.2*A7/1000,0)</f>
        <v>10</v>
      </c>
      <c r="H25" s="144"/>
      <c r="I25" s="144"/>
      <c r="J25" s="165"/>
      <c r="K25" s="147"/>
      <c r="L25" s="137">
        <f t="shared" si="2"/>
        <v>0</v>
      </c>
      <c r="M25" s="159"/>
      <c r="N25" s="147"/>
      <c r="O25" s="137">
        <f t="shared" si="3"/>
        <v>0</v>
      </c>
      <c r="P25" s="280"/>
      <c r="Q25" s="280"/>
      <c r="R25" s="280"/>
      <c r="S25" s="292"/>
      <c r="T25" s="280"/>
      <c r="U25" s="280"/>
      <c r="V25" s="292"/>
      <c r="W25" s="274"/>
      <c r="X25" s="274"/>
      <c r="Y25" s="274"/>
      <c r="Z25" s="274"/>
      <c r="AA25" s="274"/>
      <c r="AB25" s="274"/>
      <c r="AC25" s="274"/>
      <c r="AD25" s="331"/>
      <c r="AE25" s="319"/>
      <c r="AF25" s="133"/>
      <c r="AG25" s="133"/>
    </row>
    <row r="26" spans="2:33" ht="12.9" customHeight="1" x14ac:dyDescent="0.3">
      <c r="B26" s="283"/>
      <c r="C26" s="274"/>
      <c r="D26" s="274"/>
      <c r="E26" s="290"/>
      <c r="F26" s="214" t="s">
        <v>367</v>
      </c>
      <c r="G26" s="194">
        <f>ROUND(19.7*A7/1000,0)</f>
        <v>12</v>
      </c>
      <c r="H26" s="144"/>
      <c r="I26" s="144"/>
      <c r="J26" s="165"/>
      <c r="K26" s="147"/>
      <c r="L26" s="137">
        <f t="shared" si="2"/>
        <v>0</v>
      </c>
      <c r="M26" s="159"/>
      <c r="N26" s="147"/>
      <c r="O26" s="137">
        <f t="shared" si="3"/>
        <v>0</v>
      </c>
      <c r="P26" s="280"/>
      <c r="Q26" s="280"/>
      <c r="R26" s="280"/>
      <c r="S26" s="292"/>
      <c r="T26" s="280"/>
      <c r="U26" s="280"/>
      <c r="V26" s="292"/>
      <c r="W26" s="275"/>
      <c r="X26" s="275"/>
      <c r="Y26" s="275"/>
      <c r="Z26" s="275"/>
      <c r="AA26" s="275"/>
      <c r="AB26" s="275"/>
      <c r="AC26" s="275"/>
      <c r="AD26" s="331"/>
      <c r="AE26" s="319"/>
      <c r="AF26" s="133"/>
      <c r="AG26" s="133"/>
    </row>
    <row r="27" spans="2:33" ht="12.9" customHeight="1" x14ac:dyDescent="0.3">
      <c r="B27" s="283"/>
      <c r="C27" s="274"/>
      <c r="D27" s="274"/>
      <c r="E27" s="276" t="s">
        <v>289</v>
      </c>
      <c r="F27" s="220" t="s">
        <v>290</v>
      </c>
      <c r="G27" s="190">
        <v>33</v>
      </c>
      <c r="H27" s="220"/>
      <c r="I27" s="220"/>
      <c r="J27" s="153"/>
      <c r="K27" s="125"/>
      <c r="L27" s="136">
        <f t="shared" si="2"/>
        <v>0</v>
      </c>
      <c r="M27" s="163"/>
      <c r="N27" s="150"/>
      <c r="O27" s="136">
        <f t="shared" si="3"/>
        <v>0</v>
      </c>
      <c r="P27" s="280"/>
      <c r="Q27" s="280"/>
      <c r="R27" s="280"/>
      <c r="S27" s="292"/>
      <c r="T27" s="280"/>
      <c r="U27" s="280"/>
      <c r="V27" s="292"/>
      <c r="W27" s="273"/>
      <c r="X27" s="273"/>
      <c r="Y27" s="273"/>
      <c r="Z27" s="273"/>
      <c r="AA27" s="273"/>
      <c r="AB27" s="273"/>
      <c r="AC27" s="273"/>
      <c r="AD27" s="331"/>
      <c r="AE27" s="319"/>
      <c r="AF27" s="133"/>
      <c r="AG27" s="133"/>
    </row>
    <row r="28" spans="2:33" ht="12.9" customHeight="1" x14ac:dyDescent="0.3">
      <c r="B28" s="283"/>
      <c r="C28" s="274"/>
      <c r="D28" s="274"/>
      <c r="E28" s="277"/>
      <c r="F28" s="222" t="s">
        <v>370</v>
      </c>
      <c r="G28" s="239" t="s">
        <v>371</v>
      </c>
      <c r="H28" s="222"/>
      <c r="I28" s="222"/>
      <c r="J28" s="154"/>
      <c r="K28" s="206"/>
      <c r="L28" s="137" t="e">
        <f t="shared" si="2"/>
        <v>#VALUE!</v>
      </c>
      <c r="M28" s="159"/>
      <c r="N28" s="151"/>
      <c r="O28" s="137">
        <f t="shared" si="3"/>
        <v>0</v>
      </c>
      <c r="P28" s="280"/>
      <c r="Q28" s="280"/>
      <c r="R28" s="280"/>
      <c r="S28" s="292"/>
      <c r="T28" s="280"/>
      <c r="U28" s="280"/>
      <c r="V28" s="292"/>
      <c r="W28" s="274"/>
      <c r="X28" s="274"/>
      <c r="Y28" s="274"/>
      <c r="Z28" s="274"/>
      <c r="AA28" s="274"/>
      <c r="AB28" s="274"/>
      <c r="AC28" s="274"/>
      <c r="AD28" s="331"/>
      <c r="AE28" s="319"/>
      <c r="AF28" s="133"/>
      <c r="AG28" s="133"/>
    </row>
    <row r="29" spans="2:33" ht="12.9" customHeight="1" x14ac:dyDescent="0.3">
      <c r="B29" s="283"/>
      <c r="C29" s="274"/>
      <c r="D29" s="274"/>
      <c r="E29" s="278"/>
      <c r="F29" s="223"/>
      <c r="G29" s="192"/>
      <c r="H29" s="223"/>
      <c r="I29" s="223"/>
      <c r="J29" s="155"/>
      <c r="K29" s="185"/>
      <c r="L29" s="137">
        <f t="shared" si="2"/>
        <v>0</v>
      </c>
      <c r="M29" s="159"/>
      <c r="N29" s="151"/>
      <c r="O29" s="137">
        <f t="shared" si="3"/>
        <v>0</v>
      </c>
      <c r="P29" s="280"/>
      <c r="Q29" s="280"/>
      <c r="R29" s="280"/>
      <c r="S29" s="292"/>
      <c r="T29" s="280"/>
      <c r="U29" s="280"/>
      <c r="V29" s="292"/>
      <c r="W29" s="275"/>
      <c r="X29" s="275"/>
      <c r="Y29" s="275"/>
      <c r="Z29" s="275"/>
      <c r="AA29" s="275"/>
      <c r="AB29" s="275"/>
      <c r="AC29" s="275"/>
      <c r="AD29" s="331"/>
      <c r="AE29" s="319"/>
      <c r="AF29" s="133"/>
      <c r="AG29" s="133"/>
    </row>
    <row r="30" spans="2:33" ht="12.9" customHeight="1" x14ac:dyDescent="0.3">
      <c r="B30" s="283"/>
      <c r="C30" s="274"/>
      <c r="D30" s="274"/>
      <c r="E30" s="321" t="s">
        <v>389</v>
      </c>
      <c r="F30" s="241" t="s">
        <v>390</v>
      </c>
      <c r="G30" s="201">
        <f>ROUND(47*A7/1000,0)</f>
        <v>29</v>
      </c>
      <c r="H30" s="220"/>
      <c r="I30" s="220"/>
      <c r="J30" s="153"/>
      <c r="K30" s="125"/>
      <c r="L30" s="136">
        <f t="shared" si="2"/>
        <v>0</v>
      </c>
      <c r="M30" s="163"/>
      <c r="N30" s="150"/>
      <c r="O30" s="136">
        <f t="shared" si="3"/>
        <v>0</v>
      </c>
      <c r="P30" s="280"/>
      <c r="Q30" s="280"/>
      <c r="R30" s="280"/>
      <c r="S30" s="292"/>
      <c r="T30" s="280"/>
      <c r="U30" s="280"/>
      <c r="V30" s="292"/>
      <c r="W30" s="273"/>
      <c r="X30" s="273"/>
      <c r="Y30" s="273"/>
      <c r="Z30" s="273"/>
      <c r="AA30" s="273"/>
      <c r="AB30" s="273"/>
      <c r="AC30" s="273"/>
      <c r="AD30" s="331"/>
      <c r="AE30" s="319"/>
      <c r="AF30" s="133"/>
      <c r="AG30" s="133"/>
    </row>
    <row r="31" spans="2:33" ht="12.9" customHeight="1" x14ac:dyDescent="0.3">
      <c r="B31" s="283"/>
      <c r="C31" s="274"/>
      <c r="D31" s="274"/>
      <c r="E31" s="322"/>
      <c r="F31" s="224" t="s">
        <v>357</v>
      </c>
      <c r="G31" s="208">
        <f>ROUND(10*A7/1000,0)</f>
        <v>6</v>
      </c>
      <c r="H31" s="222"/>
      <c r="I31" s="222"/>
      <c r="J31" s="154"/>
      <c r="K31" s="206"/>
      <c r="L31" s="137">
        <f t="shared" si="2"/>
        <v>0</v>
      </c>
      <c r="M31" s="159"/>
      <c r="N31" s="151"/>
      <c r="O31" s="137">
        <f t="shared" si="3"/>
        <v>0</v>
      </c>
      <c r="P31" s="280"/>
      <c r="Q31" s="280"/>
      <c r="R31" s="280"/>
      <c r="S31" s="292"/>
      <c r="T31" s="280"/>
      <c r="U31" s="280"/>
      <c r="V31" s="292"/>
      <c r="W31" s="274"/>
      <c r="X31" s="274"/>
      <c r="Y31" s="274"/>
      <c r="Z31" s="274"/>
      <c r="AA31" s="274"/>
      <c r="AB31" s="274"/>
      <c r="AC31" s="274"/>
      <c r="AD31" s="331"/>
      <c r="AE31" s="319"/>
      <c r="AF31" s="133"/>
      <c r="AG31" s="133"/>
    </row>
    <row r="32" spans="2:33" ht="12.9" customHeight="1" x14ac:dyDescent="0.3">
      <c r="B32" s="284"/>
      <c r="C32" s="275"/>
      <c r="D32" s="275"/>
      <c r="E32" s="323"/>
      <c r="F32" s="225"/>
      <c r="G32" s="202"/>
      <c r="H32" s="223"/>
      <c r="I32" s="223"/>
      <c r="J32" s="155"/>
      <c r="K32" s="185"/>
      <c r="L32" s="137">
        <f t="shared" si="2"/>
        <v>0</v>
      </c>
      <c r="M32" s="159"/>
      <c r="N32" s="151"/>
      <c r="O32" s="137">
        <f t="shared" si="3"/>
        <v>0</v>
      </c>
      <c r="P32" s="281"/>
      <c r="Q32" s="281"/>
      <c r="R32" s="281"/>
      <c r="S32" s="293"/>
      <c r="T32" s="281"/>
      <c r="U32" s="281"/>
      <c r="V32" s="293"/>
      <c r="W32" s="275"/>
      <c r="X32" s="275"/>
      <c r="Y32" s="275"/>
      <c r="Z32" s="275"/>
      <c r="AA32" s="275"/>
      <c r="AB32" s="275"/>
      <c r="AC32" s="275"/>
      <c r="AD32" s="332"/>
      <c r="AE32" s="320"/>
      <c r="AF32" s="133"/>
      <c r="AG32" s="133"/>
    </row>
    <row r="33" spans="2:33" ht="12.9" customHeight="1" x14ac:dyDescent="0.25">
      <c r="B33" s="294" t="s">
        <v>276</v>
      </c>
      <c r="C33" s="295"/>
      <c r="D33" s="296"/>
      <c r="E33" s="339" t="s">
        <v>335</v>
      </c>
      <c r="F33" s="340"/>
      <c r="G33" s="340"/>
      <c r="H33" s="340"/>
      <c r="I33" s="340"/>
      <c r="J33" s="340"/>
      <c r="K33" s="340"/>
      <c r="L33" s="340"/>
      <c r="M33" s="340"/>
      <c r="N33" s="340"/>
      <c r="O33" s="341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2"/>
      <c r="AF33" s="133"/>
      <c r="AG33" s="133"/>
    </row>
    <row r="34" spans="2:33" ht="12.9" customHeight="1" x14ac:dyDescent="0.3">
      <c r="B34" s="282">
        <v>43537</v>
      </c>
      <c r="C34" s="273" t="s">
        <v>279</v>
      </c>
      <c r="D34" s="273" t="s">
        <v>351</v>
      </c>
      <c r="E34" s="276" t="s">
        <v>298</v>
      </c>
      <c r="F34" s="215" t="s">
        <v>299</v>
      </c>
      <c r="G34" s="242">
        <v>19</v>
      </c>
      <c r="H34" s="226" t="s">
        <v>323</v>
      </c>
      <c r="I34" s="193">
        <f>ROUND(4*A7/1000,0)</f>
        <v>2</v>
      </c>
      <c r="J34" s="170"/>
      <c r="K34" s="125"/>
      <c r="L34" s="136">
        <f>G34*K34</f>
        <v>0</v>
      </c>
      <c r="M34" s="167"/>
      <c r="N34" s="131"/>
      <c r="O34" s="136">
        <f>I34*N34</f>
        <v>0</v>
      </c>
      <c r="P34" s="279">
        <v>5.5</v>
      </c>
      <c r="Q34" s="279">
        <v>0.5</v>
      </c>
      <c r="R34" s="279">
        <v>0</v>
      </c>
      <c r="S34" s="279">
        <v>2</v>
      </c>
      <c r="T34" s="279">
        <v>1</v>
      </c>
      <c r="U34" s="279">
        <v>3</v>
      </c>
      <c r="V34" s="279">
        <f>P34*70+S34*25+U34*45+Q34*75+T34*60</f>
        <v>667.5</v>
      </c>
      <c r="W34" s="273"/>
      <c r="X34" s="273"/>
      <c r="Y34" s="273"/>
      <c r="Z34" s="273"/>
      <c r="AA34" s="273"/>
      <c r="AB34" s="273"/>
      <c r="AC34" s="273"/>
      <c r="AD34" s="273"/>
      <c r="AE34" s="315" t="s">
        <v>377</v>
      </c>
      <c r="AF34" s="133"/>
      <c r="AG34" s="133"/>
    </row>
    <row r="35" spans="2:33" ht="12.9" customHeight="1" x14ac:dyDescent="0.3">
      <c r="B35" s="283"/>
      <c r="C35" s="274"/>
      <c r="D35" s="274"/>
      <c r="E35" s="277"/>
      <c r="F35" s="216" t="s">
        <v>346</v>
      </c>
      <c r="G35" s="194">
        <f>ROUND(5.8*A7/1000,0)</f>
        <v>4</v>
      </c>
      <c r="H35" s="227" t="s">
        <v>356</v>
      </c>
      <c r="I35" s="244">
        <v>12</v>
      </c>
      <c r="J35" s="171"/>
      <c r="K35" s="126"/>
      <c r="L35" s="137">
        <f t="shared" ref="L35:L46" si="4">G35*K35</f>
        <v>0</v>
      </c>
      <c r="M35" s="168"/>
      <c r="N35" s="128"/>
      <c r="O35" s="137">
        <f t="shared" ref="O35:O46" si="5">I35*N35</f>
        <v>0</v>
      </c>
      <c r="P35" s="280"/>
      <c r="Q35" s="280"/>
      <c r="R35" s="280"/>
      <c r="S35" s="280"/>
      <c r="T35" s="280"/>
      <c r="U35" s="280"/>
      <c r="V35" s="280"/>
      <c r="W35" s="274"/>
      <c r="X35" s="274"/>
      <c r="Y35" s="274"/>
      <c r="Z35" s="274"/>
      <c r="AA35" s="274"/>
      <c r="AB35" s="274"/>
      <c r="AC35" s="274"/>
      <c r="AD35" s="274"/>
      <c r="AE35" s="316"/>
      <c r="AF35" s="133"/>
      <c r="AG35" s="133"/>
    </row>
    <row r="36" spans="2:33" s="182" customFormat="1" ht="12.9" customHeight="1" x14ac:dyDescent="0.3">
      <c r="B36" s="283"/>
      <c r="C36" s="274"/>
      <c r="D36" s="274"/>
      <c r="E36" s="277"/>
      <c r="F36" s="216" t="s">
        <v>304</v>
      </c>
      <c r="G36" s="194">
        <f>ROUND(27.8*A7/1000,0)</f>
        <v>17</v>
      </c>
      <c r="H36" s="227"/>
      <c r="I36" s="194"/>
      <c r="J36" s="171"/>
      <c r="K36" s="183"/>
      <c r="L36" s="137"/>
      <c r="M36" s="168"/>
      <c r="N36" s="181"/>
      <c r="O36" s="137"/>
      <c r="P36" s="280"/>
      <c r="Q36" s="280"/>
      <c r="R36" s="280"/>
      <c r="S36" s="280"/>
      <c r="T36" s="280"/>
      <c r="U36" s="280"/>
      <c r="V36" s="280"/>
      <c r="W36" s="274"/>
      <c r="X36" s="274"/>
      <c r="Y36" s="274"/>
      <c r="Z36" s="274"/>
      <c r="AA36" s="274"/>
      <c r="AB36" s="274"/>
      <c r="AC36" s="274"/>
      <c r="AD36" s="274"/>
      <c r="AE36" s="316"/>
      <c r="AF36" s="133"/>
      <c r="AG36" s="133"/>
    </row>
    <row r="37" spans="2:33" ht="12.9" customHeight="1" x14ac:dyDescent="0.3">
      <c r="B37" s="283"/>
      <c r="C37" s="274"/>
      <c r="D37" s="274"/>
      <c r="E37" s="278"/>
      <c r="F37" s="216" t="s">
        <v>350</v>
      </c>
      <c r="G37" s="244">
        <v>6</v>
      </c>
      <c r="H37" s="228"/>
      <c r="I37" s="195"/>
      <c r="J37" s="172"/>
      <c r="K37" s="127"/>
      <c r="L37" s="138">
        <f t="shared" si="4"/>
        <v>0</v>
      </c>
      <c r="M37" s="169"/>
      <c r="N37" s="129"/>
      <c r="O37" s="138">
        <f t="shared" si="5"/>
        <v>0</v>
      </c>
      <c r="P37" s="280"/>
      <c r="Q37" s="280"/>
      <c r="R37" s="280"/>
      <c r="S37" s="280"/>
      <c r="T37" s="280"/>
      <c r="U37" s="280"/>
      <c r="V37" s="280"/>
      <c r="W37" s="275"/>
      <c r="X37" s="275"/>
      <c r="Y37" s="275"/>
      <c r="Z37" s="275"/>
      <c r="AA37" s="275"/>
      <c r="AB37" s="275"/>
      <c r="AC37" s="275"/>
      <c r="AD37" s="275"/>
      <c r="AE37" s="316"/>
      <c r="AF37" s="133"/>
      <c r="AG37" s="133"/>
    </row>
    <row r="38" spans="2:33" ht="12.9" customHeight="1" x14ac:dyDescent="0.3">
      <c r="B38" s="283"/>
      <c r="C38" s="274"/>
      <c r="D38" s="274"/>
      <c r="E38" s="288" t="s">
        <v>316</v>
      </c>
      <c r="F38" s="236" t="s">
        <v>317</v>
      </c>
      <c r="G38" s="193">
        <f>ROUND(28.5*A7/1000,0)</f>
        <v>17</v>
      </c>
      <c r="H38" s="229" t="s">
        <v>347</v>
      </c>
      <c r="I38" s="200"/>
      <c r="J38" s="171"/>
      <c r="K38" s="126"/>
      <c r="L38" s="136">
        <f t="shared" si="4"/>
        <v>0</v>
      </c>
      <c r="M38" s="168"/>
      <c r="N38" s="128"/>
      <c r="O38" s="136">
        <f t="shared" si="5"/>
        <v>0</v>
      </c>
      <c r="P38" s="280"/>
      <c r="Q38" s="280"/>
      <c r="R38" s="280"/>
      <c r="S38" s="280"/>
      <c r="T38" s="280"/>
      <c r="U38" s="280"/>
      <c r="V38" s="280"/>
      <c r="W38" s="273"/>
      <c r="X38" s="273"/>
      <c r="Y38" s="273"/>
      <c r="Z38" s="273"/>
      <c r="AA38" s="273"/>
      <c r="AB38" s="273"/>
      <c r="AC38" s="273"/>
      <c r="AD38" s="273"/>
      <c r="AE38" s="316"/>
      <c r="AF38" s="133"/>
      <c r="AG38" s="133"/>
    </row>
    <row r="39" spans="2:33" ht="12.9" customHeight="1" x14ac:dyDescent="0.3">
      <c r="B39" s="283"/>
      <c r="C39" s="274"/>
      <c r="D39" s="274"/>
      <c r="E39" s="324"/>
      <c r="F39" s="237" t="s">
        <v>340</v>
      </c>
      <c r="G39" s="194">
        <f>ROUND(2.6*A7/1000,0)</f>
        <v>2</v>
      </c>
      <c r="H39" s="230" t="s">
        <v>347</v>
      </c>
      <c r="I39" s="231"/>
      <c r="J39" s="171"/>
      <c r="K39" s="126"/>
      <c r="L39" s="137">
        <f t="shared" si="4"/>
        <v>0</v>
      </c>
      <c r="M39" s="168"/>
      <c r="N39" s="128"/>
      <c r="O39" s="137">
        <f t="shared" si="5"/>
        <v>0</v>
      </c>
      <c r="P39" s="280"/>
      <c r="Q39" s="280"/>
      <c r="R39" s="280"/>
      <c r="S39" s="280"/>
      <c r="T39" s="280"/>
      <c r="U39" s="280"/>
      <c r="V39" s="280"/>
      <c r="W39" s="274"/>
      <c r="X39" s="274"/>
      <c r="Y39" s="274"/>
      <c r="Z39" s="274"/>
      <c r="AA39" s="274"/>
      <c r="AB39" s="274"/>
      <c r="AC39" s="274"/>
      <c r="AD39" s="274"/>
      <c r="AE39" s="316"/>
      <c r="AF39" s="133"/>
      <c r="AG39" s="133"/>
    </row>
    <row r="40" spans="2:33" ht="12.9" customHeight="1" x14ac:dyDescent="0.3">
      <c r="B40" s="283"/>
      <c r="C40" s="274"/>
      <c r="D40" s="274"/>
      <c r="E40" s="325"/>
      <c r="F40" s="238" t="s">
        <v>318</v>
      </c>
      <c r="G40" s="195">
        <f>ROUND(22.8*A7/1000,0)</f>
        <v>14</v>
      </c>
      <c r="H40" s="232"/>
      <c r="I40" s="233"/>
      <c r="J40" s="171"/>
      <c r="K40" s="126"/>
      <c r="L40" s="138">
        <f t="shared" si="4"/>
        <v>0</v>
      </c>
      <c r="M40" s="168"/>
      <c r="N40" s="128"/>
      <c r="O40" s="138">
        <f t="shared" si="5"/>
        <v>0</v>
      </c>
      <c r="P40" s="280"/>
      <c r="Q40" s="280"/>
      <c r="R40" s="280"/>
      <c r="S40" s="280"/>
      <c r="T40" s="280"/>
      <c r="U40" s="280"/>
      <c r="V40" s="280"/>
      <c r="W40" s="275"/>
      <c r="X40" s="275"/>
      <c r="Y40" s="275"/>
      <c r="Z40" s="275"/>
      <c r="AA40" s="275"/>
      <c r="AB40" s="275"/>
      <c r="AC40" s="275"/>
      <c r="AD40" s="275"/>
      <c r="AE40" s="316"/>
      <c r="AF40" s="133"/>
      <c r="AG40" s="133"/>
    </row>
    <row r="41" spans="2:33" s="205" customFormat="1" ht="12.9" customHeight="1" x14ac:dyDescent="0.3">
      <c r="B41" s="283"/>
      <c r="C41" s="274"/>
      <c r="D41" s="274"/>
      <c r="E41" s="333" t="s">
        <v>293</v>
      </c>
      <c r="F41" s="237" t="s">
        <v>372</v>
      </c>
      <c r="G41" s="234" t="s">
        <v>392</v>
      </c>
      <c r="H41" s="229"/>
      <c r="I41" s="200"/>
      <c r="J41" s="171"/>
      <c r="K41" s="206"/>
      <c r="L41" s="137"/>
      <c r="M41" s="168"/>
      <c r="N41" s="204"/>
      <c r="O41" s="137"/>
      <c r="P41" s="280"/>
      <c r="Q41" s="280"/>
      <c r="R41" s="280"/>
      <c r="S41" s="280"/>
      <c r="T41" s="280"/>
      <c r="U41" s="280"/>
      <c r="V41" s="280"/>
      <c r="W41" s="203"/>
      <c r="X41" s="203"/>
      <c r="Y41" s="203"/>
      <c r="Z41" s="203"/>
      <c r="AA41" s="203"/>
      <c r="AB41" s="203"/>
      <c r="AC41" s="203"/>
      <c r="AD41" s="203"/>
      <c r="AE41" s="316"/>
      <c r="AF41" s="133"/>
      <c r="AG41" s="133"/>
    </row>
    <row r="42" spans="2:33" s="205" customFormat="1" ht="12.9" customHeight="1" x14ac:dyDescent="0.3">
      <c r="B42" s="283"/>
      <c r="C42" s="274"/>
      <c r="D42" s="274"/>
      <c r="E42" s="334"/>
      <c r="F42" s="231"/>
      <c r="G42" s="234"/>
      <c r="H42" s="230"/>
      <c r="I42" s="231"/>
      <c r="J42" s="171"/>
      <c r="K42" s="206"/>
      <c r="L42" s="137"/>
      <c r="M42" s="168"/>
      <c r="N42" s="204"/>
      <c r="O42" s="137"/>
      <c r="P42" s="280"/>
      <c r="Q42" s="280"/>
      <c r="R42" s="280"/>
      <c r="S42" s="280"/>
      <c r="T42" s="280"/>
      <c r="U42" s="280"/>
      <c r="V42" s="280"/>
      <c r="W42" s="203"/>
      <c r="X42" s="203"/>
      <c r="Y42" s="203"/>
      <c r="Z42" s="203"/>
      <c r="AA42" s="203"/>
      <c r="AB42" s="203"/>
      <c r="AC42" s="203"/>
      <c r="AD42" s="203"/>
      <c r="AE42" s="316"/>
      <c r="AF42" s="133"/>
      <c r="AG42" s="133"/>
    </row>
    <row r="43" spans="2:33" s="205" customFormat="1" ht="12.9" customHeight="1" x14ac:dyDescent="0.3">
      <c r="B43" s="283"/>
      <c r="C43" s="274"/>
      <c r="D43" s="274"/>
      <c r="E43" s="335"/>
      <c r="F43" s="233"/>
      <c r="G43" s="233"/>
      <c r="H43" s="232"/>
      <c r="I43" s="233"/>
      <c r="J43" s="171"/>
      <c r="K43" s="206"/>
      <c r="L43" s="137"/>
      <c r="M43" s="168"/>
      <c r="N43" s="204"/>
      <c r="O43" s="137"/>
      <c r="P43" s="280"/>
      <c r="Q43" s="280"/>
      <c r="R43" s="280"/>
      <c r="S43" s="280"/>
      <c r="T43" s="280"/>
      <c r="U43" s="280"/>
      <c r="V43" s="280"/>
      <c r="W43" s="203"/>
      <c r="X43" s="203"/>
      <c r="Y43" s="203"/>
      <c r="Z43" s="203"/>
      <c r="AA43" s="203"/>
      <c r="AB43" s="203"/>
      <c r="AC43" s="203"/>
      <c r="AD43" s="203"/>
      <c r="AE43" s="316"/>
      <c r="AF43" s="133"/>
      <c r="AG43" s="133"/>
    </row>
    <row r="44" spans="2:33" ht="12.9" customHeight="1" x14ac:dyDescent="0.3">
      <c r="B44" s="283"/>
      <c r="C44" s="274"/>
      <c r="D44" s="274"/>
      <c r="E44" s="333"/>
      <c r="F44" s="216"/>
      <c r="G44" s="234"/>
      <c r="H44" s="229"/>
      <c r="I44" s="200"/>
      <c r="J44" s="173"/>
      <c r="K44" s="134"/>
      <c r="L44" s="136">
        <f t="shared" si="4"/>
        <v>0</v>
      </c>
      <c r="M44" s="167"/>
      <c r="N44" s="134"/>
      <c r="O44" s="136">
        <f t="shared" si="5"/>
        <v>0</v>
      </c>
      <c r="P44" s="280"/>
      <c r="Q44" s="280"/>
      <c r="R44" s="280"/>
      <c r="S44" s="280"/>
      <c r="T44" s="280"/>
      <c r="U44" s="280"/>
      <c r="V44" s="280"/>
      <c r="W44" s="273"/>
      <c r="X44" s="273"/>
      <c r="Y44" s="273"/>
      <c r="Z44" s="273"/>
      <c r="AA44" s="273"/>
      <c r="AB44" s="273"/>
      <c r="AC44" s="273"/>
      <c r="AD44" s="273"/>
      <c r="AE44" s="316"/>
      <c r="AF44" s="133"/>
      <c r="AG44" s="133"/>
    </row>
    <row r="45" spans="2:33" ht="12.9" customHeight="1" x14ac:dyDescent="0.3">
      <c r="B45" s="283"/>
      <c r="C45" s="274"/>
      <c r="D45" s="274"/>
      <c r="E45" s="334"/>
      <c r="F45" s="231"/>
      <c r="G45" s="234"/>
      <c r="H45" s="230"/>
      <c r="I45" s="231"/>
      <c r="J45" s="174"/>
      <c r="K45" s="145"/>
      <c r="L45" s="137">
        <f t="shared" si="4"/>
        <v>0</v>
      </c>
      <c r="M45" s="168"/>
      <c r="N45" s="145"/>
      <c r="O45" s="137">
        <f t="shared" si="5"/>
        <v>0</v>
      </c>
      <c r="P45" s="280"/>
      <c r="Q45" s="280"/>
      <c r="R45" s="280"/>
      <c r="S45" s="280"/>
      <c r="T45" s="280"/>
      <c r="U45" s="280"/>
      <c r="V45" s="280"/>
      <c r="W45" s="274"/>
      <c r="X45" s="274"/>
      <c r="Y45" s="274"/>
      <c r="Z45" s="274"/>
      <c r="AA45" s="274"/>
      <c r="AB45" s="274"/>
      <c r="AC45" s="274"/>
      <c r="AD45" s="274"/>
      <c r="AE45" s="316"/>
      <c r="AF45" s="133"/>
      <c r="AG45" s="133"/>
    </row>
    <row r="46" spans="2:33" ht="12.9" customHeight="1" x14ac:dyDescent="0.3">
      <c r="B46" s="284"/>
      <c r="C46" s="275"/>
      <c r="D46" s="275"/>
      <c r="E46" s="335"/>
      <c r="F46" s="233"/>
      <c r="G46" s="233"/>
      <c r="H46" s="232"/>
      <c r="I46" s="233"/>
      <c r="J46" s="175"/>
      <c r="K46" s="145"/>
      <c r="L46" s="138">
        <f t="shared" si="4"/>
        <v>0</v>
      </c>
      <c r="M46" s="169"/>
      <c r="N46" s="146"/>
      <c r="O46" s="138">
        <f t="shared" si="5"/>
        <v>0</v>
      </c>
      <c r="P46" s="281"/>
      <c r="Q46" s="281"/>
      <c r="R46" s="281"/>
      <c r="S46" s="281"/>
      <c r="T46" s="281"/>
      <c r="U46" s="281"/>
      <c r="V46" s="281"/>
      <c r="W46" s="275"/>
      <c r="X46" s="275"/>
      <c r="Y46" s="275"/>
      <c r="Z46" s="275"/>
      <c r="AA46" s="275"/>
      <c r="AB46" s="275"/>
      <c r="AC46" s="275"/>
      <c r="AD46" s="275"/>
      <c r="AE46" s="317"/>
      <c r="AF46" s="133"/>
      <c r="AG46" s="133"/>
    </row>
    <row r="47" spans="2:33" ht="12.9" customHeight="1" x14ac:dyDescent="0.25">
      <c r="B47" s="294" t="s">
        <v>276</v>
      </c>
      <c r="C47" s="295"/>
      <c r="D47" s="296"/>
      <c r="E47" s="253" t="s">
        <v>291</v>
      </c>
      <c r="F47" s="254"/>
      <c r="G47" s="254"/>
      <c r="H47" s="254"/>
      <c r="I47" s="254"/>
      <c r="J47" s="254"/>
      <c r="K47" s="254"/>
      <c r="L47" s="254"/>
      <c r="M47" s="254"/>
      <c r="N47" s="254"/>
      <c r="O47" s="31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5"/>
      <c r="AF47" s="133"/>
      <c r="AG47" s="133"/>
    </row>
    <row r="48" spans="2:33" ht="12.9" customHeight="1" x14ac:dyDescent="0.3">
      <c r="B48" s="282">
        <v>43538</v>
      </c>
      <c r="C48" s="273" t="s">
        <v>280</v>
      </c>
      <c r="D48" s="273" t="s">
        <v>374</v>
      </c>
      <c r="E48" s="288" t="s">
        <v>326</v>
      </c>
      <c r="F48" s="220" t="s">
        <v>327</v>
      </c>
      <c r="G48" s="190" t="s">
        <v>393</v>
      </c>
      <c r="H48" s="220"/>
      <c r="I48" s="220"/>
      <c r="J48" s="153"/>
      <c r="K48" s="125"/>
      <c r="L48" s="136" t="e">
        <f>G48*K48</f>
        <v>#VALUE!</v>
      </c>
      <c r="M48" s="167"/>
      <c r="N48" s="141"/>
      <c r="O48" s="136">
        <f>I48*N48</f>
        <v>0</v>
      </c>
      <c r="P48" s="279">
        <v>5.2</v>
      </c>
      <c r="Q48" s="279">
        <v>2.5</v>
      </c>
      <c r="R48" s="279">
        <v>0</v>
      </c>
      <c r="S48" s="291">
        <v>1.4</v>
      </c>
      <c r="T48" s="279">
        <v>0</v>
      </c>
      <c r="U48" s="279">
        <v>2.5</v>
      </c>
      <c r="V48" s="291">
        <f>SUM(P48*70+Q48*75+R48*120+S48*25+T48*60+U48*45)</f>
        <v>699</v>
      </c>
      <c r="W48" s="273" t="s">
        <v>277</v>
      </c>
      <c r="X48" s="273" t="s">
        <v>277</v>
      </c>
      <c r="Y48" s="273" t="s">
        <v>277</v>
      </c>
      <c r="Z48" s="273" t="s">
        <v>277</v>
      </c>
      <c r="AA48" s="273" t="s">
        <v>277</v>
      </c>
      <c r="AB48" s="273" t="s">
        <v>277</v>
      </c>
      <c r="AC48" s="273" t="s">
        <v>277</v>
      </c>
      <c r="AD48" s="273" t="s">
        <v>277</v>
      </c>
      <c r="AE48" s="330" t="s">
        <v>376</v>
      </c>
      <c r="AF48" s="133"/>
      <c r="AG48" s="133"/>
    </row>
    <row r="49" spans="1:33" ht="12.9" customHeight="1" x14ac:dyDescent="0.3">
      <c r="B49" s="283"/>
      <c r="C49" s="274"/>
      <c r="D49" s="274"/>
      <c r="E49" s="289"/>
      <c r="F49" s="222" t="s">
        <v>325</v>
      </c>
      <c r="G49" s="191">
        <f>ROUND(2*A7/1000,1)</f>
        <v>1.2</v>
      </c>
      <c r="H49" s="222"/>
      <c r="I49" s="222"/>
      <c r="J49" s="154"/>
      <c r="K49" s="206"/>
      <c r="L49" s="137">
        <f t="shared" ref="L49:L59" si="6">G49*K49</f>
        <v>0</v>
      </c>
      <c r="M49" s="168"/>
      <c r="N49" s="142"/>
      <c r="O49" s="137">
        <f t="shared" ref="O49:O59" si="7">I49*N49</f>
        <v>0</v>
      </c>
      <c r="P49" s="280"/>
      <c r="Q49" s="280"/>
      <c r="R49" s="280"/>
      <c r="S49" s="292"/>
      <c r="T49" s="280"/>
      <c r="U49" s="280"/>
      <c r="V49" s="292"/>
      <c r="W49" s="274"/>
      <c r="X49" s="274"/>
      <c r="Y49" s="274"/>
      <c r="Z49" s="274"/>
      <c r="AA49" s="274"/>
      <c r="AB49" s="274"/>
      <c r="AC49" s="274"/>
      <c r="AD49" s="274"/>
      <c r="AE49" s="331"/>
      <c r="AF49" s="133"/>
      <c r="AG49" s="133"/>
    </row>
    <row r="50" spans="1:33" ht="12.9" customHeight="1" x14ac:dyDescent="0.3">
      <c r="B50" s="283"/>
      <c r="C50" s="274"/>
      <c r="D50" s="274"/>
      <c r="E50" s="290"/>
      <c r="F50" s="223" t="s">
        <v>352</v>
      </c>
      <c r="G50" s="248">
        <v>0.6</v>
      </c>
      <c r="H50" s="223"/>
      <c r="I50" s="223"/>
      <c r="J50" s="155"/>
      <c r="K50" s="185"/>
      <c r="L50" s="138">
        <f t="shared" si="6"/>
        <v>0</v>
      </c>
      <c r="M50" s="169"/>
      <c r="N50" s="143"/>
      <c r="O50" s="138">
        <f t="shared" si="7"/>
        <v>0</v>
      </c>
      <c r="P50" s="280"/>
      <c r="Q50" s="280"/>
      <c r="R50" s="280"/>
      <c r="S50" s="292"/>
      <c r="T50" s="280"/>
      <c r="U50" s="280"/>
      <c r="V50" s="292"/>
      <c r="W50" s="275"/>
      <c r="X50" s="275"/>
      <c r="Y50" s="275"/>
      <c r="Z50" s="275"/>
      <c r="AA50" s="275"/>
      <c r="AB50" s="275"/>
      <c r="AC50" s="275"/>
      <c r="AD50" s="275"/>
      <c r="AE50" s="331"/>
      <c r="AF50" s="133"/>
      <c r="AG50" s="133"/>
    </row>
    <row r="51" spans="1:33" ht="12.9" customHeight="1" x14ac:dyDescent="0.3">
      <c r="B51" s="283"/>
      <c r="C51" s="274"/>
      <c r="D51" s="274"/>
      <c r="E51" s="288" t="s">
        <v>295</v>
      </c>
      <c r="F51" s="235" t="s">
        <v>296</v>
      </c>
      <c r="G51" s="196">
        <f>ROUND(50.5*A7/1000,0)</f>
        <v>31</v>
      </c>
      <c r="H51" s="240" t="s">
        <v>321</v>
      </c>
      <c r="I51" s="198" t="s">
        <v>362</v>
      </c>
      <c r="J51" s="164"/>
      <c r="K51" s="134"/>
      <c r="L51" s="136">
        <f t="shared" si="6"/>
        <v>0</v>
      </c>
      <c r="M51" s="167"/>
      <c r="N51" s="141"/>
      <c r="O51" s="136" t="e">
        <f t="shared" si="7"/>
        <v>#VALUE!</v>
      </c>
      <c r="P51" s="280"/>
      <c r="Q51" s="280"/>
      <c r="R51" s="280"/>
      <c r="S51" s="292"/>
      <c r="T51" s="280"/>
      <c r="U51" s="280"/>
      <c r="V51" s="292"/>
      <c r="W51" s="273"/>
      <c r="X51" s="273"/>
      <c r="Y51" s="273"/>
      <c r="Z51" s="273"/>
      <c r="AA51" s="273"/>
      <c r="AB51" s="273"/>
      <c r="AC51" s="273"/>
      <c r="AD51" s="273"/>
      <c r="AE51" s="331"/>
      <c r="AF51" s="133"/>
      <c r="AG51" s="133"/>
    </row>
    <row r="52" spans="1:33" ht="12.9" customHeight="1" x14ac:dyDescent="0.3">
      <c r="B52" s="283"/>
      <c r="C52" s="274"/>
      <c r="D52" s="274"/>
      <c r="E52" s="289"/>
      <c r="F52" s="222" t="s">
        <v>294</v>
      </c>
      <c r="G52" s="191">
        <f>ROUND(7.8*A7/1000,0)</f>
        <v>5</v>
      </c>
      <c r="H52" s="216"/>
      <c r="I52" s="198"/>
      <c r="J52" s="165"/>
      <c r="K52" s="145"/>
      <c r="L52" s="137">
        <f t="shared" si="6"/>
        <v>0</v>
      </c>
      <c r="M52" s="168"/>
      <c r="N52" s="142"/>
      <c r="O52" s="137">
        <f t="shared" si="7"/>
        <v>0</v>
      </c>
      <c r="P52" s="280"/>
      <c r="Q52" s="280"/>
      <c r="R52" s="280"/>
      <c r="S52" s="292"/>
      <c r="T52" s="280"/>
      <c r="U52" s="280"/>
      <c r="V52" s="292"/>
      <c r="W52" s="274"/>
      <c r="X52" s="274"/>
      <c r="Y52" s="274"/>
      <c r="Z52" s="274"/>
      <c r="AA52" s="274"/>
      <c r="AB52" s="274"/>
      <c r="AC52" s="274"/>
      <c r="AD52" s="274"/>
      <c r="AE52" s="331"/>
      <c r="AF52" s="133"/>
      <c r="AG52" s="133"/>
    </row>
    <row r="53" spans="1:33" ht="12.9" customHeight="1" x14ac:dyDescent="0.3">
      <c r="B53" s="283"/>
      <c r="C53" s="274"/>
      <c r="D53" s="274"/>
      <c r="E53" s="290"/>
      <c r="F53" s="223" t="s">
        <v>297</v>
      </c>
      <c r="G53" s="191">
        <f>ROUND(14.5*A7/1000,0)</f>
        <v>9</v>
      </c>
      <c r="H53" s="217"/>
      <c r="I53" s="199"/>
      <c r="J53" s="166"/>
      <c r="K53" s="146"/>
      <c r="L53" s="138">
        <f t="shared" si="6"/>
        <v>0</v>
      </c>
      <c r="M53" s="169"/>
      <c r="N53" s="143"/>
      <c r="O53" s="138">
        <f t="shared" si="7"/>
        <v>0</v>
      </c>
      <c r="P53" s="280"/>
      <c r="Q53" s="280"/>
      <c r="R53" s="280"/>
      <c r="S53" s="292"/>
      <c r="T53" s="280"/>
      <c r="U53" s="280"/>
      <c r="V53" s="292"/>
      <c r="W53" s="275"/>
      <c r="X53" s="275"/>
      <c r="Y53" s="275"/>
      <c r="Z53" s="275"/>
      <c r="AA53" s="275"/>
      <c r="AB53" s="275"/>
      <c r="AC53" s="275"/>
      <c r="AD53" s="275"/>
      <c r="AE53" s="331"/>
      <c r="AF53" s="133"/>
      <c r="AG53" s="133"/>
    </row>
    <row r="54" spans="1:33" ht="12.9" customHeight="1" x14ac:dyDescent="0.3">
      <c r="B54" s="283"/>
      <c r="C54" s="274"/>
      <c r="D54" s="274"/>
      <c r="E54" s="276" t="s">
        <v>289</v>
      </c>
      <c r="F54" s="220" t="s">
        <v>290</v>
      </c>
      <c r="G54" s="190">
        <v>33</v>
      </c>
      <c r="H54" s="220"/>
      <c r="I54" s="220"/>
      <c r="J54" s="153"/>
      <c r="K54" s="125"/>
      <c r="L54" s="136">
        <f t="shared" si="6"/>
        <v>0</v>
      </c>
      <c r="M54" s="159"/>
      <c r="N54" s="139"/>
      <c r="O54" s="136">
        <f t="shared" si="7"/>
        <v>0</v>
      </c>
      <c r="P54" s="280"/>
      <c r="Q54" s="280"/>
      <c r="R54" s="280"/>
      <c r="S54" s="292"/>
      <c r="T54" s="280"/>
      <c r="U54" s="280"/>
      <c r="V54" s="292"/>
      <c r="W54" s="273" t="s">
        <v>277</v>
      </c>
      <c r="X54" s="273" t="s">
        <v>277</v>
      </c>
      <c r="Y54" s="273" t="s">
        <v>277</v>
      </c>
      <c r="Z54" s="273" t="s">
        <v>277</v>
      </c>
      <c r="AA54" s="273" t="s">
        <v>277</v>
      </c>
      <c r="AB54" s="273" t="s">
        <v>277</v>
      </c>
      <c r="AC54" s="273" t="s">
        <v>277</v>
      </c>
      <c r="AD54" s="273" t="s">
        <v>277</v>
      </c>
      <c r="AE54" s="331"/>
      <c r="AF54" s="133"/>
      <c r="AG54" s="133"/>
    </row>
    <row r="55" spans="1:33" ht="12.9" customHeight="1" x14ac:dyDescent="0.3">
      <c r="B55" s="283"/>
      <c r="C55" s="274"/>
      <c r="D55" s="274"/>
      <c r="E55" s="277"/>
      <c r="F55" s="222" t="s">
        <v>378</v>
      </c>
      <c r="G55" s="239" t="s">
        <v>371</v>
      </c>
      <c r="H55" s="222"/>
      <c r="I55" s="222"/>
      <c r="J55" s="154"/>
      <c r="K55" s="206"/>
      <c r="L55" s="137" t="e">
        <f t="shared" si="6"/>
        <v>#VALUE!</v>
      </c>
      <c r="M55" s="159"/>
      <c r="N55" s="139"/>
      <c r="O55" s="137">
        <f t="shared" si="7"/>
        <v>0</v>
      </c>
      <c r="P55" s="280"/>
      <c r="Q55" s="280"/>
      <c r="R55" s="280"/>
      <c r="S55" s="292"/>
      <c r="T55" s="280"/>
      <c r="U55" s="280"/>
      <c r="V55" s="292"/>
      <c r="W55" s="274"/>
      <c r="X55" s="274"/>
      <c r="Y55" s="274"/>
      <c r="Z55" s="274"/>
      <c r="AA55" s="274"/>
      <c r="AB55" s="274"/>
      <c r="AC55" s="274"/>
      <c r="AD55" s="274"/>
      <c r="AE55" s="331"/>
      <c r="AF55" s="133"/>
      <c r="AG55" s="133"/>
    </row>
    <row r="56" spans="1:33" ht="12.9" customHeight="1" x14ac:dyDescent="0.3">
      <c r="B56" s="283"/>
      <c r="C56" s="274"/>
      <c r="D56" s="274"/>
      <c r="E56" s="278"/>
      <c r="F56" s="223"/>
      <c r="G56" s="192"/>
      <c r="H56" s="223"/>
      <c r="I56" s="223"/>
      <c r="J56" s="155"/>
      <c r="K56" s="185"/>
      <c r="L56" s="138">
        <f t="shared" si="6"/>
        <v>0</v>
      </c>
      <c r="M56" s="160"/>
      <c r="N56" s="140"/>
      <c r="O56" s="138">
        <f t="shared" si="7"/>
        <v>0</v>
      </c>
      <c r="P56" s="280"/>
      <c r="Q56" s="280"/>
      <c r="R56" s="280"/>
      <c r="S56" s="292"/>
      <c r="T56" s="280"/>
      <c r="U56" s="280"/>
      <c r="V56" s="292"/>
      <c r="W56" s="275"/>
      <c r="X56" s="275"/>
      <c r="Y56" s="275"/>
      <c r="Z56" s="275"/>
      <c r="AA56" s="275"/>
      <c r="AB56" s="275"/>
      <c r="AC56" s="275"/>
      <c r="AD56" s="275"/>
      <c r="AE56" s="331"/>
      <c r="AF56" s="133"/>
      <c r="AG56" s="133"/>
    </row>
    <row r="57" spans="1:33" ht="12.9" customHeight="1" x14ac:dyDescent="0.3">
      <c r="A57" s="186"/>
      <c r="B57" s="283"/>
      <c r="C57" s="274"/>
      <c r="D57" s="274"/>
      <c r="E57" s="321" t="s">
        <v>385</v>
      </c>
      <c r="F57" s="241" t="s">
        <v>386</v>
      </c>
      <c r="G57" s="242" t="s">
        <v>394</v>
      </c>
      <c r="H57" s="220"/>
      <c r="I57" s="220"/>
      <c r="J57" s="153"/>
      <c r="K57" s="125"/>
      <c r="L57" s="136" t="e">
        <f t="shared" si="6"/>
        <v>#VALUE!</v>
      </c>
      <c r="M57" s="161"/>
      <c r="N57" s="123"/>
      <c r="O57" s="136">
        <f t="shared" si="7"/>
        <v>0</v>
      </c>
      <c r="P57" s="280"/>
      <c r="Q57" s="280"/>
      <c r="R57" s="280"/>
      <c r="S57" s="292"/>
      <c r="T57" s="280"/>
      <c r="U57" s="280"/>
      <c r="V57" s="292"/>
      <c r="W57" s="273" t="s">
        <v>277</v>
      </c>
      <c r="X57" s="273" t="s">
        <v>277</v>
      </c>
      <c r="Y57" s="273" t="s">
        <v>277</v>
      </c>
      <c r="Z57" s="273" t="s">
        <v>277</v>
      </c>
      <c r="AA57" s="273" t="s">
        <v>277</v>
      </c>
      <c r="AB57" s="273" t="s">
        <v>277</v>
      </c>
      <c r="AC57" s="273" t="s">
        <v>277</v>
      </c>
      <c r="AD57" s="273" t="s">
        <v>277</v>
      </c>
      <c r="AE57" s="331"/>
      <c r="AF57" s="133"/>
      <c r="AG57" s="133"/>
    </row>
    <row r="58" spans="1:33" ht="12.9" customHeight="1" x14ac:dyDescent="0.3">
      <c r="B58" s="283"/>
      <c r="C58" s="274"/>
      <c r="D58" s="274"/>
      <c r="E58" s="322"/>
      <c r="F58" s="243" t="s">
        <v>387</v>
      </c>
      <c r="G58" s="244">
        <v>13</v>
      </c>
      <c r="H58" s="222"/>
      <c r="I58" s="222"/>
      <c r="J58" s="154"/>
      <c r="K58" s="206"/>
      <c r="L58" s="137">
        <f t="shared" si="6"/>
        <v>0</v>
      </c>
      <c r="M58" s="162"/>
      <c r="N58" s="124"/>
      <c r="O58" s="137">
        <f t="shared" si="7"/>
        <v>0</v>
      </c>
      <c r="P58" s="280"/>
      <c r="Q58" s="280"/>
      <c r="R58" s="280"/>
      <c r="S58" s="292"/>
      <c r="T58" s="280"/>
      <c r="U58" s="280"/>
      <c r="V58" s="292"/>
      <c r="W58" s="274"/>
      <c r="X58" s="274"/>
      <c r="Y58" s="274"/>
      <c r="Z58" s="274"/>
      <c r="AA58" s="274"/>
      <c r="AB58" s="274"/>
      <c r="AC58" s="274"/>
      <c r="AD58" s="274"/>
      <c r="AE58" s="331"/>
      <c r="AF58" s="133"/>
      <c r="AG58" s="133"/>
    </row>
    <row r="59" spans="1:33" ht="12.9" customHeight="1" x14ac:dyDescent="0.3">
      <c r="B59" s="284"/>
      <c r="C59" s="275"/>
      <c r="D59" s="275"/>
      <c r="E59" s="323"/>
      <c r="F59" s="223"/>
      <c r="G59" s="192"/>
      <c r="H59" s="223"/>
      <c r="I59" s="223"/>
      <c r="J59" s="155"/>
      <c r="K59" s="185"/>
      <c r="L59" s="138">
        <f t="shared" si="6"/>
        <v>0</v>
      </c>
      <c r="M59" s="162"/>
      <c r="N59" s="124"/>
      <c r="O59" s="138">
        <f t="shared" si="7"/>
        <v>0</v>
      </c>
      <c r="P59" s="281"/>
      <c r="Q59" s="281"/>
      <c r="R59" s="281"/>
      <c r="S59" s="293"/>
      <c r="T59" s="281"/>
      <c r="U59" s="281"/>
      <c r="V59" s="293"/>
      <c r="W59" s="275"/>
      <c r="X59" s="275"/>
      <c r="Y59" s="275"/>
      <c r="Z59" s="275"/>
      <c r="AA59" s="275"/>
      <c r="AB59" s="275"/>
      <c r="AC59" s="275"/>
      <c r="AD59" s="275"/>
      <c r="AE59" s="332"/>
      <c r="AF59" s="133"/>
      <c r="AG59" s="133"/>
    </row>
    <row r="60" spans="1:33" ht="12.9" customHeight="1" x14ac:dyDescent="0.25">
      <c r="B60" s="294" t="s">
        <v>287</v>
      </c>
      <c r="C60" s="295"/>
      <c r="D60" s="296"/>
      <c r="E60" s="326" t="s">
        <v>292</v>
      </c>
      <c r="F60" s="327"/>
      <c r="G60" s="327"/>
      <c r="H60" s="327"/>
      <c r="I60" s="327"/>
      <c r="J60" s="327"/>
      <c r="K60" s="327"/>
      <c r="L60" s="327"/>
      <c r="M60" s="327"/>
      <c r="N60" s="327"/>
      <c r="O60" s="328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9"/>
      <c r="AF60" s="133"/>
      <c r="AG60" s="133"/>
    </row>
    <row r="61" spans="1:33" ht="15" customHeight="1" x14ac:dyDescent="0.3">
      <c r="B61" s="282">
        <v>43539</v>
      </c>
      <c r="C61" s="285" t="s">
        <v>285</v>
      </c>
      <c r="D61" s="273" t="s">
        <v>281</v>
      </c>
      <c r="E61" s="288" t="s">
        <v>337</v>
      </c>
      <c r="F61" s="220" t="s">
        <v>361</v>
      </c>
      <c r="G61" s="190">
        <f>ROUND(73.25*A7/1000,0)</f>
        <v>45</v>
      </c>
      <c r="H61" s="220" t="s">
        <v>328</v>
      </c>
      <c r="I61" s="190">
        <f>ROUND(6*A7/1000,0)</f>
        <v>4</v>
      </c>
      <c r="J61" s="153"/>
      <c r="K61" s="125"/>
      <c r="L61" s="136">
        <f>G61*K61</f>
        <v>0</v>
      </c>
      <c r="M61" s="167"/>
      <c r="N61" s="141"/>
      <c r="O61" s="136">
        <f>I61*N61</f>
        <v>0</v>
      </c>
      <c r="P61" s="279">
        <v>5</v>
      </c>
      <c r="Q61" s="279">
        <v>2.5</v>
      </c>
      <c r="R61" s="279">
        <v>0</v>
      </c>
      <c r="S61" s="291">
        <v>1.4</v>
      </c>
      <c r="T61" s="279">
        <v>0</v>
      </c>
      <c r="U61" s="279">
        <v>2.5</v>
      </c>
      <c r="V61" s="291">
        <f>SUM(P61*70+Q61*75+R61*120+S61*25+T61*60+U61*45)</f>
        <v>685</v>
      </c>
      <c r="W61" s="273" t="s">
        <v>277</v>
      </c>
      <c r="X61" s="273" t="s">
        <v>277</v>
      </c>
      <c r="Y61" s="273" t="s">
        <v>277</v>
      </c>
      <c r="Z61" s="273" t="s">
        <v>277</v>
      </c>
      <c r="AA61" s="273" t="s">
        <v>277</v>
      </c>
      <c r="AB61" s="273" t="s">
        <v>277</v>
      </c>
      <c r="AC61" s="273" t="s">
        <v>277</v>
      </c>
      <c r="AD61" s="273" t="s">
        <v>277</v>
      </c>
      <c r="AE61" s="273"/>
      <c r="AF61" s="133"/>
      <c r="AG61" s="133"/>
    </row>
    <row r="62" spans="1:33" ht="15" customHeight="1" x14ac:dyDescent="0.3">
      <c r="B62" s="283"/>
      <c r="C62" s="286"/>
      <c r="D62" s="274"/>
      <c r="E62" s="289"/>
      <c r="F62" s="222" t="s">
        <v>329</v>
      </c>
      <c r="G62" s="191">
        <f>ROUND(12.2*A7/1000,0)</f>
        <v>7</v>
      </c>
      <c r="H62" s="222"/>
      <c r="I62" s="222"/>
      <c r="J62" s="154"/>
      <c r="K62" s="206"/>
      <c r="L62" s="137">
        <f t="shared" ref="L62:L72" si="8">G62*K62</f>
        <v>0</v>
      </c>
      <c r="M62" s="168"/>
      <c r="N62" s="142"/>
      <c r="O62" s="137">
        <f t="shared" ref="O62:O72" si="9">I62*N62</f>
        <v>0</v>
      </c>
      <c r="P62" s="280"/>
      <c r="Q62" s="280"/>
      <c r="R62" s="280"/>
      <c r="S62" s="292"/>
      <c r="T62" s="280"/>
      <c r="U62" s="280"/>
      <c r="V62" s="292"/>
      <c r="W62" s="274"/>
      <c r="X62" s="274"/>
      <c r="Y62" s="274"/>
      <c r="Z62" s="274"/>
      <c r="AA62" s="274"/>
      <c r="AB62" s="274"/>
      <c r="AC62" s="274"/>
      <c r="AD62" s="274"/>
      <c r="AE62" s="274"/>
      <c r="AF62" s="133"/>
      <c r="AG62" s="133"/>
    </row>
    <row r="63" spans="1:33" ht="12.75" customHeight="1" x14ac:dyDescent="0.3">
      <c r="B63" s="283"/>
      <c r="C63" s="286"/>
      <c r="D63" s="274"/>
      <c r="E63" s="290"/>
      <c r="F63" s="223" t="s">
        <v>330</v>
      </c>
      <c r="G63" s="192">
        <f>ROUND(12*A7/1000,0)</f>
        <v>7</v>
      </c>
      <c r="H63" s="223"/>
      <c r="I63" s="223"/>
      <c r="J63" s="155"/>
      <c r="K63" s="185"/>
      <c r="L63" s="138">
        <f t="shared" si="8"/>
        <v>0</v>
      </c>
      <c r="M63" s="169"/>
      <c r="N63" s="143"/>
      <c r="O63" s="138">
        <f t="shared" si="9"/>
        <v>0</v>
      </c>
      <c r="P63" s="280"/>
      <c r="Q63" s="280"/>
      <c r="R63" s="280"/>
      <c r="S63" s="292"/>
      <c r="T63" s="280"/>
      <c r="U63" s="280"/>
      <c r="V63" s="292"/>
      <c r="W63" s="275"/>
      <c r="X63" s="275"/>
      <c r="Y63" s="275"/>
      <c r="Z63" s="275"/>
      <c r="AA63" s="275"/>
      <c r="AB63" s="275"/>
      <c r="AC63" s="275"/>
      <c r="AD63" s="275"/>
      <c r="AE63" s="274"/>
      <c r="AF63" s="133"/>
      <c r="AG63" s="133"/>
    </row>
    <row r="64" spans="1:33" ht="12.75" customHeight="1" x14ac:dyDescent="0.3">
      <c r="B64" s="283"/>
      <c r="C64" s="286"/>
      <c r="D64" s="274"/>
      <c r="E64" s="288" t="s">
        <v>341</v>
      </c>
      <c r="F64" s="243" t="s">
        <v>395</v>
      </c>
      <c r="G64" s="194">
        <f>ROUND(11.6*A7/1000,0)</f>
        <v>7</v>
      </c>
      <c r="H64" s="216" t="s">
        <v>342</v>
      </c>
      <c r="I64" s="194">
        <f>ROUND(6.6*A7/1000,0)</f>
        <v>4</v>
      </c>
      <c r="J64" s="164"/>
      <c r="K64" s="134"/>
      <c r="L64" s="136">
        <f t="shared" si="8"/>
        <v>0</v>
      </c>
      <c r="M64" s="167"/>
      <c r="N64" s="141"/>
      <c r="O64" s="136">
        <f t="shared" si="9"/>
        <v>0</v>
      </c>
      <c r="P64" s="280"/>
      <c r="Q64" s="280"/>
      <c r="R64" s="280"/>
      <c r="S64" s="292"/>
      <c r="T64" s="280"/>
      <c r="U64" s="280"/>
      <c r="V64" s="292"/>
      <c r="W64" s="273"/>
      <c r="X64" s="273"/>
      <c r="Y64" s="273"/>
      <c r="Z64" s="273"/>
      <c r="AA64" s="273"/>
      <c r="AB64" s="273"/>
      <c r="AC64" s="273"/>
      <c r="AD64" s="273"/>
      <c r="AE64" s="274"/>
      <c r="AF64" s="133"/>
      <c r="AG64" s="133"/>
    </row>
    <row r="65" spans="1:35" ht="12.75" customHeight="1" x14ac:dyDescent="0.3">
      <c r="B65" s="283"/>
      <c r="C65" s="286"/>
      <c r="D65" s="274"/>
      <c r="E65" s="289"/>
      <c r="F65" s="216" t="s">
        <v>343</v>
      </c>
      <c r="G65" s="194" t="s">
        <v>363</v>
      </c>
      <c r="H65" s="216" t="s">
        <v>344</v>
      </c>
      <c r="I65" s="194">
        <f>ROUND(15.5*A7/1000,0)</f>
        <v>9</v>
      </c>
      <c r="J65" s="165"/>
      <c r="K65" s="145"/>
      <c r="L65" s="137" t="e">
        <f t="shared" si="8"/>
        <v>#VALUE!</v>
      </c>
      <c r="M65" s="168"/>
      <c r="N65" s="142"/>
      <c r="O65" s="137">
        <f t="shared" si="9"/>
        <v>0</v>
      </c>
      <c r="P65" s="280"/>
      <c r="Q65" s="280"/>
      <c r="R65" s="280"/>
      <c r="S65" s="292"/>
      <c r="T65" s="280"/>
      <c r="U65" s="280"/>
      <c r="V65" s="292"/>
      <c r="W65" s="274"/>
      <c r="X65" s="274"/>
      <c r="Y65" s="274"/>
      <c r="Z65" s="274"/>
      <c r="AA65" s="274"/>
      <c r="AB65" s="274"/>
      <c r="AC65" s="274"/>
      <c r="AD65" s="274"/>
      <c r="AE65" s="274"/>
      <c r="AF65" s="133"/>
      <c r="AG65" s="133"/>
    </row>
    <row r="66" spans="1:35" ht="12.75" customHeight="1" x14ac:dyDescent="0.3">
      <c r="B66" s="283"/>
      <c r="C66" s="286"/>
      <c r="D66" s="274"/>
      <c r="E66" s="290"/>
      <c r="F66" s="216" t="s">
        <v>345</v>
      </c>
      <c r="G66" s="194">
        <f>ROUND(44.3*A7/1000,0)</f>
        <v>27</v>
      </c>
      <c r="H66" s="194"/>
      <c r="I66" s="194"/>
      <c r="J66" s="166"/>
      <c r="K66" s="146"/>
      <c r="L66" s="138">
        <f t="shared" si="8"/>
        <v>0</v>
      </c>
      <c r="M66" s="169"/>
      <c r="N66" s="143"/>
      <c r="O66" s="138">
        <f t="shared" si="9"/>
        <v>0</v>
      </c>
      <c r="P66" s="280"/>
      <c r="Q66" s="280"/>
      <c r="R66" s="280"/>
      <c r="S66" s="292"/>
      <c r="T66" s="280"/>
      <c r="U66" s="280"/>
      <c r="V66" s="292"/>
      <c r="W66" s="275"/>
      <c r="X66" s="275"/>
      <c r="Y66" s="275"/>
      <c r="Z66" s="275"/>
      <c r="AA66" s="275"/>
      <c r="AB66" s="275"/>
      <c r="AC66" s="275"/>
      <c r="AD66" s="275"/>
      <c r="AE66" s="274"/>
      <c r="AF66" s="133"/>
      <c r="AG66" s="133"/>
    </row>
    <row r="67" spans="1:35" ht="13.5" customHeight="1" x14ac:dyDescent="0.3">
      <c r="B67" s="283"/>
      <c r="C67" s="286"/>
      <c r="D67" s="274"/>
      <c r="E67" s="276" t="s">
        <v>289</v>
      </c>
      <c r="F67" s="220" t="s">
        <v>290</v>
      </c>
      <c r="G67" s="190">
        <v>33</v>
      </c>
      <c r="H67" s="220"/>
      <c r="I67" s="190"/>
      <c r="J67" s="153"/>
      <c r="K67" s="125"/>
      <c r="L67" s="136">
        <f t="shared" si="8"/>
        <v>0</v>
      </c>
      <c r="M67" s="159"/>
      <c r="N67" s="139"/>
      <c r="O67" s="136">
        <f t="shared" si="9"/>
        <v>0</v>
      </c>
      <c r="P67" s="280"/>
      <c r="Q67" s="280"/>
      <c r="R67" s="280"/>
      <c r="S67" s="292"/>
      <c r="T67" s="280"/>
      <c r="U67" s="280"/>
      <c r="V67" s="292"/>
      <c r="W67" s="273" t="s">
        <v>277</v>
      </c>
      <c r="X67" s="273" t="s">
        <v>277</v>
      </c>
      <c r="Y67" s="273" t="s">
        <v>277</v>
      </c>
      <c r="Z67" s="273" t="s">
        <v>277</v>
      </c>
      <c r="AA67" s="273" t="s">
        <v>277</v>
      </c>
      <c r="AB67" s="273" t="s">
        <v>277</v>
      </c>
      <c r="AC67" s="273" t="s">
        <v>277</v>
      </c>
      <c r="AD67" s="273" t="s">
        <v>277</v>
      </c>
      <c r="AE67" s="274"/>
      <c r="AF67" s="133"/>
      <c r="AG67" s="344"/>
      <c r="AH67" s="184"/>
      <c r="AI67" s="184"/>
    </row>
    <row r="68" spans="1:35" ht="12.75" customHeight="1" x14ac:dyDescent="0.3">
      <c r="B68" s="283"/>
      <c r="C68" s="286"/>
      <c r="D68" s="274"/>
      <c r="E68" s="277"/>
      <c r="F68" s="222" t="s">
        <v>378</v>
      </c>
      <c r="G68" s="239" t="s">
        <v>371</v>
      </c>
      <c r="H68" s="222"/>
      <c r="I68" s="222"/>
      <c r="J68" s="154"/>
      <c r="K68" s="206"/>
      <c r="L68" s="137" t="e">
        <f t="shared" si="8"/>
        <v>#VALUE!</v>
      </c>
      <c r="M68" s="159"/>
      <c r="N68" s="139"/>
      <c r="O68" s="137">
        <f t="shared" si="9"/>
        <v>0</v>
      </c>
      <c r="P68" s="280"/>
      <c r="Q68" s="280"/>
      <c r="R68" s="280"/>
      <c r="S68" s="292"/>
      <c r="T68" s="280"/>
      <c r="U68" s="280"/>
      <c r="V68" s="292"/>
      <c r="W68" s="274"/>
      <c r="X68" s="274"/>
      <c r="Y68" s="274"/>
      <c r="Z68" s="274"/>
      <c r="AA68" s="274"/>
      <c r="AB68" s="274"/>
      <c r="AC68" s="274"/>
      <c r="AD68" s="274"/>
      <c r="AE68" s="274"/>
      <c r="AF68" s="133"/>
      <c r="AG68" s="344"/>
      <c r="AH68" s="184"/>
      <c r="AI68" s="184"/>
    </row>
    <row r="69" spans="1:35" ht="12" customHeight="1" x14ac:dyDescent="0.3">
      <c r="B69" s="283"/>
      <c r="C69" s="286"/>
      <c r="D69" s="274"/>
      <c r="E69" s="278"/>
      <c r="F69" s="223"/>
      <c r="G69" s="192"/>
      <c r="H69" s="223"/>
      <c r="I69" s="223"/>
      <c r="J69" s="155"/>
      <c r="K69" s="185"/>
      <c r="L69" s="138">
        <f t="shared" si="8"/>
        <v>0</v>
      </c>
      <c r="M69" s="160"/>
      <c r="N69" s="140"/>
      <c r="O69" s="138">
        <f t="shared" si="9"/>
        <v>0</v>
      </c>
      <c r="P69" s="280"/>
      <c r="Q69" s="280"/>
      <c r="R69" s="280"/>
      <c r="S69" s="292"/>
      <c r="T69" s="280"/>
      <c r="U69" s="280"/>
      <c r="V69" s="292"/>
      <c r="W69" s="275"/>
      <c r="X69" s="275"/>
      <c r="Y69" s="275"/>
      <c r="Z69" s="275"/>
      <c r="AA69" s="275"/>
      <c r="AB69" s="275"/>
      <c r="AC69" s="275"/>
      <c r="AD69" s="275"/>
      <c r="AE69" s="274"/>
      <c r="AF69" s="133"/>
      <c r="AG69" s="344"/>
      <c r="AH69" s="184"/>
      <c r="AI69" s="184"/>
    </row>
    <row r="70" spans="1:35" ht="12.75" customHeight="1" x14ac:dyDescent="0.3">
      <c r="A70" s="186"/>
      <c r="B70" s="283"/>
      <c r="C70" s="286"/>
      <c r="D70" s="274"/>
      <c r="E70" s="276" t="s">
        <v>331</v>
      </c>
      <c r="F70" s="220" t="s">
        <v>332</v>
      </c>
      <c r="G70" s="190">
        <f>ROUND(25.6*A7/1000,0)</f>
        <v>16</v>
      </c>
      <c r="H70" s="220"/>
      <c r="I70" s="220"/>
      <c r="J70" s="153"/>
      <c r="K70" s="125"/>
      <c r="L70" s="136">
        <f t="shared" si="8"/>
        <v>0</v>
      </c>
      <c r="M70" s="161"/>
      <c r="N70" s="123"/>
      <c r="O70" s="136">
        <f t="shared" si="9"/>
        <v>0</v>
      </c>
      <c r="P70" s="280"/>
      <c r="Q70" s="280"/>
      <c r="R70" s="280"/>
      <c r="S70" s="292"/>
      <c r="T70" s="280"/>
      <c r="U70" s="280"/>
      <c r="V70" s="292"/>
      <c r="W70" s="273" t="s">
        <v>277</v>
      </c>
      <c r="X70" s="273" t="s">
        <v>277</v>
      </c>
      <c r="Y70" s="273" t="s">
        <v>277</v>
      </c>
      <c r="Z70" s="273" t="s">
        <v>277</v>
      </c>
      <c r="AA70" s="273" t="s">
        <v>277</v>
      </c>
      <c r="AB70" s="273" t="s">
        <v>277</v>
      </c>
      <c r="AC70" s="273" t="s">
        <v>277</v>
      </c>
      <c r="AD70" s="273" t="s">
        <v>277</v>
      </c>
      <c r="AE70" s="274"/>
      <c r="AF70" s="133"/>
      <c r="AG70" s="133"/>
    </row>
    <row r="71" spans="1:35" ht="12" customHeight="1" x14ac:dyDescent="0.3">
      <c r="A71" s="186"/>
      <c r="B71" s="283"/>
      <c r="C71" s="286"/>
      <c r="D71" s="274"/>
      <c r="E71" s="277"/>
      <c r="F71" s="222" t="s">
        <v>333</v>
      </c>
      <c r="G71" s="191">
        <f>ROUND(18.7*A7/1000,0)</f>
        <v>11</v>
      </c>
      <c r="H71" s="222"/>
      <c r="I71" s="222"/>
      <c r="J71" s="154"/>
      <c r="K71" s="206"/>
      <c r="L71" s="137">
        <f t="shared" si="8"/>
        <v>0</v>
      </c>
      <c r="M71" s="162"/>
      <c r="N71" s="124"/>
      <c r="O71" s="137">
        <f t="shared" si="9"/>
        <v>0</v>
      </c>
      <c r="P71" s="280"/>
      <c r="Q71" s="280"/>
      <c r="R71" s="280"/>
      <c r="S71" s="292"/>
      <c r="T71" s="280"/>
      <c r="U71" s="280"/>
      <c r="V71" s="292"/>
      <c r="W71" s="274"/>
      <c r="X71" s="274"/>
      <c r="Y71" s="274"/>
      <c r="Z71" s="274"/>
      <c r="AA71" s="274"/>
      <c r="AB71" s="274"/>
      <c r="AC71" s="274"/>
      <c r="AD71" s="274"/>
      <c r="AE71" s="274"/>
      <c r="AF71" s="133"/>
      <c r="AG71" s="133"/>
    </row>
    <row r="72" spans="1:35" ht="13.5" customHeight="1" x14ac:dyDescent="0.3">
      <c r="B72" s="284"/>
      <c r="C72" s="287"/>
      <c r="D72" s="275"/>
      <c r="E72" s="278"/>
      <c r="F72" s="223" t="s">
        <v>358</v>
      </c>
      <c r="G72" s="192">
        <v>0.3</v>
      </c>
      <c r="H72" s="223"/>
      <c r="I72" s="223"/>
      <c r="J72" s="155"/>
      <c r="K72" s="185"/>
      <c r="L72" s="138">
        <f t="shared" si="8"/>
        <v>0</v>
      </c>
      <c r="M72" s="162"/>
      <c r="N72" s="124"/>
      <c r="O72" s="138">
        <f t="shared" si="9"/>
        <v>0</v>
      </c>
      <c r="P72" s="281"/>
      <c r="Q72" s="281"/>
      <c r="R72" s="281"/>
      <c r="S72" s="293"/>
      <c r="T72" s="281"/>
      <c r="U72" s="281"/>
      <c r="V72" s="293"/>
      <c r="W72" s="275"/>
      <c r="X72" s="275"/>
      <c r="Y72" s="275"/>
      <c r="Z72" s="275"/>
      <c r="AA72" s="275"/>
      <c r="AB72" s="275"/>
      <c r="AC72" s="275"/>
      <c r="AD72" s="275"/>
      <c r="AE72" s="275"/>
      <c r="AF72" s="133"/>
      <c r="AG72" s="133"/>
    </row>
    <row r="73" spans="1:35" x14ac:dyDescent="0.25">
      <c r="B73" s="250" t="s">
        <v>271</v>
      </c>
      <c r="C73" s="251"/>
      <c r="D73" s="252"/>
      <c r="E73" s="253" t="s">
        <v>334</v>
      </c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5"/>
      <c r="AF73" s="133"/>
      <c r="AG73" s="209"/>
    </row>
    <row r="74" spans="1:35" ht="12.9" customHeight="1" x14ac:dyDescent="0.3">
      <c r="B74" s="256" t="s">
        <v>305</v>
      </c>
      <c r="C74" s="257"/>
      <c r="D74" s="257"/>
      <c r="E74" s="258"/>
      <c r="F74" s="265" t="s">
        <v>306</v>
      </c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188"/>
      <c r="AG74" s="189"/>
      <c r="AH74" s="189"/>
    </row>
    <row r="75" spans="1:35" ht="12.9" customHeight="1" x14ac:dyDescent="0.3">
      <c r="B75" s="259"/>
      <c r="C75" s="260"/>
      <c r="D75" s="260"/>
      <c r="E75" s="261"/>
      <c r="F75" s="267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188"/>
      <c r="AG75" s="189"/>
      <c r="AH75" s="189"/>
    </row>
    <row r="76" spans="1:35" ht="12.9" customHeight="1" x14ac:dyDescent="0.3">
      <c r="B76" s="259"/>
      <c r="C76" s="260"/>
      <c r="D76" s="260"/>
      <c r="E76" s="261"/>
      <c r="F76" s="267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188"/>
      <c r="AG76" s="189"/>
      <c r="AH76" s="189"/>
    </row>
    <row r="77" spans="1:35" ht="12.9" customHeight="1" x14ac:dyDescent="0.3">
      <c r="B77" s="262"/>
      <c r="C77" s="263"/>
      <c r="D77" s="263"/>
      <c r="E77" s="264"/>
      <c r="F77" s="269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188"/>
      <c r="AG77" s="189"/>
      <c r="AH77" s="189"/>
    </row>
    <row r="78" spans="1:35" ht="14.4" customHeight="1" x14ac:dyDescent="0.3">
      <c r="B78" s="272" t="s">
        <v>379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66"/>
      <c r="AA78" s="266"/>
      <c r="AB78" s="266"/>
      <c r="AC78" s="266"/>
      <c r="AD78" s="266"/>
      <c r="AE78" s="266"/>
      <c r="AF78" s="133"/>
      <c r="AG78" s="133"/>
    </row>
    <row r="79" spans="1:35" ht="19.5" customHeight="1" x14ac:dyDescent="0.3">
      <c r="B79" s="271" t="s">
        <v>353</v>
      </c>
      <c r="C79" s="271"/>
      <c r="D79" s="271"/>
      <c r="E79" s="271"/>
      <c r="F79" s="212"/>
      <c r="G79" s="212"/>
      <c r="H79" s="271" t="s">
        <v>354</v>
      </c>
      <c r="I79" s="271"/>
      <c r="J79" s="271"/>
      <c r="K79" s="268"/>
      <c r="L79" s="268"/>
      <c r="M79" s="268"/>
      <c r="N79" s="268"/>
      <c r="O79" s="268"/>
      <c r="P79" s="268"/>
      <c r="Q79" s="212"/>
      <c r="R79" s="212"/>
      <c r="S79" s="212"/>
      <c r="T79" s="249"/>
      <c r="U79" s="249"/>
      <c r="V79" s="213"/>
      <c r="W79" s="213"/>
      <c r="X79" s="249" t="s">
        <v>355</v>
      </c>
      <c r="Y79" s="249"/>
      <c r="Z79" s="211"/>
      <c r="AA79" s="210"/>
      <c r="AB79" s="210"/>
      <c r="AC79" s="210"/>
      <c r="AD79" s="210"/>
      <c r="AE79" s="210"/>
      <c r="AF79" s="133"/>
      <c r="AG79" s="133"/>
    </row>
  </sheetData>
  <sheetProtection formatCells="0" selectLockedCells="1" selectUnlockedCells="1"/>
  <protectedRanges>
    <protectedRange password="C60F" sqref="AB78:AE78" name="範圍1_1"/>
    <protectedRange password="C60F" sqref="V78:Y78" name="範圍1_1_1_1_1"/>
  </protectedRanges>
  <mergeCells count="281">
    <mergeCell ref="AD21:AD32"/>
    <mergeCell ref="X79:Y79"/>
    <mergeCell ref="H79:P79"/>
    <mergeCell ref="AG67:AG69"/>
    <mergeCell ref="E2:G2"/>
    <mergeCell ref="H2:U2"/>
    <mergeCell ref="V2:AA2"/>
    <mergeCell ref="T8:T19"/>
    <mergeCell ref="Z8:Z10"/>
    <mergeCell ref="X8:X10"/>
    <mergeCell ref="AA8:AA10"/>
    <mergeCell ref="W8:W10"/>
    <mergeCell ref="AB4:AB6"/>
    <mergeCell ref="Z3:AD3"/>
    <mergeCell ref="E8:E10"/>
    <mergeCell ref="P8:P19"/>
    <mergeCell ref="AB2:AD2"/>
    <mergeCell ref="E11:E13"/>
    <mergeCell ref="E14:E16"/>
    <mergeCell ref="W3:Y3"/>
    <mergeCell ref="Y4:Y7"/>
    <mergeCell ref="AD8:AD10"/>
    <mergeCell ref="AC8:AC10"/>
    <mergeCell ref="AC14:AC16"/>
    <mergeCell ref="AD17:AD19"/>
    <mergeCell ref="AC17:AC19"/>
    <mergeCell ref="AA14:AA16"/>
    <mergeCell ref="V1:AB1"/>
    <mergeCell ref="AB30:AB32"/>
    <mergeCell ref="AC24:AC26"/>
    <mergeCell ref="W30:W32"/>
    <mergeCell ref="AD14:AD16"/>
    <mergeCell ref="W17:W19"/>
    <mergeCell ref="W14:W16"/>
    <mergeCell ref="Y17:Y19"/>
    <mergeCell ref="X14:X16"/>
    <mergeCell ref="Y14:Y16"/>
    <mergeCell ref="Z14:Z16"/>
    <mergeCell ref="X17:X19"/>
    <mergeCell ref="AB27:AB29"/>
    <mergeCell ref="AC4:AC6"/>
    <mergeCell ref="AD4:AD6"/>
    <mergeCell ref="W11:W13"/>
    <mergeCell ref="AA11:AA13"/>
    <mergeCell ref="X4:X7"/>
    <mergeCell ref="AC11:AC13"/>
    <mergeCell ref="Z17:Z19"/>
    <mergeCell ref="E20:AE20"/>
    <mergeCell ref="AE3:AE7"/>
    <mergeCell ref="AA4:AA6"/>
    <mergeCell ref="Z4:Z6"/>
    <mergeCell ref="E44:E46"/>
    <mergeCell ref="X44:X46"/>
    <mergeCell ref="Z24:Z26"/>
    <mergeCell ref="U21:U32"/>
    <mergeCell ref="Z11:Z13"/>
    <mergeCell ref="AC44:AC46"/>
    <mergeCell ref="AD44:AD46"/>
    <mergeCell ref="AC38:AC40"/>
    <mergeCell ref="AB34:AB37"/>
    <mergeCell ref="Z30:Z32"/>
    <mergeCell ref="AA17:AA19"/>
    <mergeCell ref="AC21:AC23"/>
    <mergeCell ref="AB21:AB23"/>
    <mergeCell ref="AA21:AA23"/>
    <mergeCell ref="AD38:AD40"/>
    <mergeCell ref="AA38:AA40"/>
    <mergeCell ref="AC34:AC37"/>
    <mergeCell ref="W4:W7"/>
    <mergeCell ref="AA30:AA32"/>
    <mergeCell ref="AB14:AB16"/>
    <mergeCell ref="AB17:AB19"/>
    <mergeCell ref="B8:B19"/>
    <mergeCell ref="C8:C19"/>
    <mergeCell ref="U8:U19"/>
    <mergeCell ref="V8:V19"/>
    <mergeCell ref="V21:V32"/>
    <mergeCell ref="W34:W37"/>
    <mergeCell ref="X11:X13"/>
    <mergeCell ref="Y11:Y13"/>
    <mergeCell ref="P21:P32"/>
    <mergeCell ref="T21:T32"/>
    <mergeCell ref="X21:X23"/>
    <mergeCell ref="X30:X32"/>
    <mergeCell ref="B33:D33"/>
    <mergeCell ref="W24:W26"/>
    <mergeCell ref="X24:X26"/>
    <mergeCell ref="Y24:Y26"/>
    <mergeCell ref="E21:E23"/>
    <mergeCell ref="Y30:Y32"/>
    <mergeCell ref="W21:W23"/>
    <mergeCell ref="E33:AE33"/>
    <mergeCell ref="AD11:AD13"/>
    <mergeCell ref="Y8:Y10"/>
    <mergeCell ref="AB11:AB13"/>
    <mergeCell ref="AB8:AB10"/>
    <mergeCell ref="AC54:AC56"/>
    <mergeCell ref="E54:E56"/>
    <mergeCell ref="AC57:AC59"/>
    <mergeCell ref="Y57:Y59"/>
    <mergeCell ref="AA70:AA72"/>
    <mergeCell ref="AB67:AB69"/>
    <mergeCell ref="Y64:Y66"/>
    <mergeCell ref="AB44:AB46"/>
    <mergeCell ref="AA44:AA46"/>
    <mergeCell ref="Z44:Z46"/>
    <mergeCell ref="U61:U72"/>
    <mergeCell ref="E64:E66"/>
    <mergeCell ref="W64:W66"/>
    <mergeCell ref="U34:U46"/>
    <mergeCell ref="Y44:Y46"/>
    <mergeCell ref="E41:E43"/>
    <mergeCell ref="Z54:Z56"/>
    <mergeCell ref="AB57:AB59"/>
    <mergeCell ref="E51:E53"/>
    <mergeCell ref="W51:W53"/>
    <mergeCell ref="X48:X50"/>
    <mergeCell ref="Y48:Y50"/>
    <mergeCell ref="AA57:AA59"/>
    <mergeCell ref="X54:X56"/>
    <mergeCell ref="AE61:AE72"/>
    <mergeCell ref="Z64:Z66"/>
    <mergeCell ref="U48:U59"/>
    <mergeCell ref="AC48:AC50"/>
    <mergeCell ref="AD34:AD37"/>
    <mergeCell ref="V34:V46"/>
    <mergeCell ref="AC51:AC53"/>
    <mergeCell ref="AD51:AD53"/>
    <mergeCell ref="E60:AE60"/>
    <mergeCell ref="AE48:AE59"/>
    <mergeCell ref="Z57:Z59"/>
    <mergeCell ref="W57:W59"/>
    <mergeCell ref="AB48:AB50"/>
    <mergeCell ref="AA54:AA56"/>
    <mergeCell ref="T48:T59"/>
    <mergeCell ref="P48:P59"/>
    <mergeCell ref="E57:E59"/>
    <mergeCell ref="X57:X59"/>
    <mergeCell ref="AD48:AD50"/>
    <mergeCell ref="Q48:Q59"/>
    <mergeCell ref="R48:R59"/>
    <mergeCell ref="S48:S59"/>
    <mergeCell ref="AB54:AB56"/>
    <mergeCell ref="AD57:AD59"/>
    <mergeCell ref="AB51:AB53"/>
    <mergeCell ref="E47:AE47"/>
    <mergeCell ref="AE34:AE46"/>
    <mergeCell ref="AA24:AA26"/>
    <mergeCell ref="AB24:AB26"/>
    <mergeCell ref="AA27:AA29"/>
    <mergeCell ref="AC27:AC29"/>
    <mergeCell ref="W27:W29"/>
    <mergeCell ref="E24:E26"/>
    <mergeCell ref="AE21:AE32"/>
    <mergeCell ref="E30:E32"/>
    <mergeCell ref="E27:E29"/>
    <mergeCell ref="X27:X29"/>
    <mergeCell ref="AC30:AC32"/>
    <mergeCell ref="Q34:Q46"/>
    <mergeCell ref="AB38:AB40"/>
    <mergeCell ref="E34:E37"/>
    <mergeCell ref="X38:X40"/>
    <mergeCell ref="Y38:Y40"/>
    <mergeCell ref="E38:E40"/>
    <mergeCell ref="R21:R32"/>
    <mergeCell ref="S21:S32"/>
    <mergeCell ref="W48:W50"/>
    <mergeCell ref="R34:R46"/>
    <mergeCell ref="B3:B7"/>
    <mergeCell ref="C3:C7"/>
    <mergeCell ref="D3:D7"/>
    <mergeCell ref="E4:E7"/>
    <mergeCell ref="E3:V3"/>
    <mergeCell ref="F4:F7"/>
    <mergeCell ref="I4:I7"/>
    <mergeCell ref="L4:L7"/>
    <mergeCell ref="N4:N7"/>
    <mergeCell ref="O4:O7"/>
    <mergeCell ref="K4:K7"/>
    <mergeCell ref="G4:G7"/>
    <mergeCell ref="H4:H7"/>
    <mergeCell ref="J4:J7"/>
    <mergeCell ref="M4:M7"/>
    <mergeCell ref="P4:V4"/>
    <mergeCell ref="P5:P7"/>
    <mergeCell ref="Q5:Q7"/>
    <mergeCell ref="R5:R7"/>
    <mergeCell ref="S5:S7"/>
    <mergeCell ref="T5:T7"/>
    <mergeCell ref="U5:U7"/>
    <mergeCell ref="V5:V7"/>
    <mergeCell ref="E17:E19"/>
    <mergeCell ref="AD54:AD56"/>
    <mergeCell ref="AA48:AA50"/>
    <mergeCell ref="AC61:AC63"/>
    <mergeCell ref="X70:X72"/>
    <mergeCell ref="Y70:Y72"/>
    <mergeCell ref="Z70:Z72"/>
    <mergeCell ref="AE8:AE19"/>
    <mergeCell ref="Z27:Z29"/>
    <mergeCell ref="Y21:Y23"/>
    <mergeCell ref="W67:W69"/>
    <mergeCell ref="Z67:Z69"/>
    <mergeCell ref="AA67:AA69"/>
    <mergeCell ref="Y61:Y63"/>
    <mergeCell ref="AA64:AA66"/>
    <mergeCell ref="AB64:AB66"/>
    <mergeCell ref="AC64:AC66"/>
    <mergeCell ref="AD64:AD66"/>
    <mergeCell ref="Z61:Z63"/>
    <mergeCell ref="AA61:AA63"/>
    <mergeCell ref="Q8:Q19"/>
    <mergeCell ref="R8:R19"/>
    <mergeCell ref="S8:S19"/>
    <mergeCell ref="Q21:Q32"/>
    <mergeCell ref="C21:C32"/>
    <mergeCell ref="D21:D32"/>
    <mergeCell ref="Z21:Z23"/>
    <mergeCell ref="Y27:Y29"/>
    <mergeCell ref="T34:T46"/>
    <mergeCell ref="Y54:Y56"/>
    <mergeCell ref="Z48:Z50"/>
    <mergeCell ref="W44:W46"/>
    <mergeCell ref="B47:D47"/>
    <mergeCell ref="X34:X37"/>
    <mergeCell ref="Y34:Y37"/>
    <mergeCell ref="W38:W40"/>
    <mergeCell ref="V48:V59"/>
    <mergeCell ref="W54:W56"/>
    <mergeCell ref="Z38:Z40"/>
    <mergeCell ref="Z34:Z37"/>
    <mergeCell ref="AA51:AA53"/>
    <mergeCell ref="S34:S46"/>
    <mergeCell ref="Q61:Q72"/>
    <mergeCell ref="R61:R72"/>
    <mergeCell ref="S61:S72"/>
    <mergeCell ref="AD70:AD72"/>
    <mergeCell ref="D8:D19"/>
    <mergeCell ref="B20:D20"/>
    <mergeCell ref="B60:D60"/>
    <mergeCell ref="X51:X53"/>
    <mergeCell ref="Y51:Y53"/>
    <mergeCell ref="Z51:Z53"/>
    <mergeCell ref="E48:E50"/>
    <mergeCell ref="X64:X66"/>
    <mergeCell ref="V61:V72"/>
    <mergeCell ref="X67:X69"/>
    <mergeCell ref="Y67:Y69"/>
    <mergeCell ref="B34:B46"/>
    <mergeCell ref="C34:C46"/>
    <mergeCell ref="D34:D46"/>
    <mergeCell ref="B48:B59"/>
    <mergeCell ref="C48:C59"/>
    <mergeCell ref="D48:D59"/>
    <mergeCell ref="P34:P46"/>
    <mergeCell ref="B21:B32"/>
    <mergeCell ref="AA34:AA37"/>
    <mergeCell ref="T79:U79"/>
    <mergeCell ref="B73:D73"/>
    <mergeCell ref="E73:AE73"/>
    <mergeCell ref="B74:E77"/>
    <mergeCell ref="F74:AE77"/>
    <mergeCell ref="B79:E79"/>
    <mergeCell ref="B78:AE78"/>
    <mergeCell ref="AC67:AC69"/>
    <mergeCell ref="AD67:AD69"/>
    <mergeCell ref="E70:E72"/>
    <mergeCell ref="W70:W72"/>
    <mergeCell ref="P61:P72"/>
    <mergeCell ref="B61:B72"/>
    <mergeCell ref="C61:C72"/>
    <mergeCell ref="D61:D72"/>
    <mergeCell ref="AB61:AB63"/>
    <mergeCell ref="E61:E63"/>
    <mergeCell ref="E67:E69"/>
    <mergeCell ref="AB70:AB72"/>
    <mergeCell ref="W61:W63"/>
    <mergeCell ref="X61:X63"/>
    <mergeCell ref="T61:T72"/>
    <mergeCell ref="AD61:AD63"/>
    <mergeCell ref="AC70:AC72"/>
  </mergeCells>
  <phoneticPr fontId="4" type="noConversion"/>
  <printOptions horizontalCentered="1" verticalCentered="1"/>
  <pageMargins left="0.59055118110236227" right="0.59055118110236227" top="0.19685039370078741" bottom="0.19685039370078741" header="0" footer="0"/>
  <pageSetup paperSize="9" scale="84" fitToWidth="2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D6" workbookViewId="0">
      <selection activeCell="I20" sqref="I20"/>
    </sheetView>
  </sheetViews>
  <sheetFormatPr defaultRowHeight="16.2" x14ac:dyDescent="0.3"/>
  <cols>
    <col min="1" max="1" width="15.6640625" customWidth="1"/>
    <col min="2" max="3" width="8.77734375" customWidth="1"/>
    <col min="4" max="4" width="8.33203125" customWidth="1"/>
    <col min="5" max="5" width="7.77734375" customWidth="1"/>
    <col min="6" max="6" width="7.44140625" customWidth="1"/>
  </cols>
  <sheetData>
    <row r="1" spans="1:13" x14ac:dyDescent="0.3">
      <c r="A1" t="s">
        <v>136</v>
      </c>
    </row>
    <row r="2" spans="1:13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8" thickBot="1" x14ac:dyDescent="0.35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x14ac:dyDescent="0.3">
      <c r="A4" s="11" t="s">
        <v>10</v>
      </c>
      <c r="B4" s="51">
        <f>食物代算!J11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x14ac:dyDescent="0.3">
      <c r="A5" s="11" t="s">
        <v>11</v>
      </c>
      <c r="B5" s="51">
        <f>食物代算!J12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x14ac:dyDescent="0.3">
      <c r="A6" s="11" t="s">
        <v>12</v>
      </c>
      <c r="B6" s="51">
        <f>食物代算!J13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x14ac:dyDescent="0.3">
      <c r="A7" s="11" t="s">
        <v>137</v>
      </c>
      <c r="B7" s="51">
        <f>食物代算!J14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x14ac:dyDescent="0.3">
      <c r="A8" s="11" t="s">
        <v>13</v>
      </c>
      <c r="B8" s="51">
        <f>食物代算!J9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x14ac:dyDescent="0.3">
      <c r="A9" s="11" t="s">
        <v>14</v>
      </c>
      <c r="B9" s="51">
        <f>食物代算!J152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x14ac:dyDescent="0.3">
      <c r="A10" s="24" t="s">
        <v>15</v>
      </c>
      <c r="B10" s="51">
        <f>食物代算!J65</f>
        <v>5.4664723032069968</v>
      </c>
      <c r="C10" s="12">
        <v>68</v>
      </c>
      <c r="D10" s="14">
        <f>2*B10</f>
        <v>10.932944606413994</v>
      </c>
      <c r="E10" s="14"/>
      <c r="F10" s="14">
        <f>15*B10</f>
        <v>81.997084548104951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x14ac:dyDescent="0.3">
      <c r="A11" s="24" t="s">
        <v>16</v>
      </c>
      <c r="B11" s="51">
        <f>食物代算!J94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x14ac:dyDescent="0.3">
      <c r="A12" s="24" t="s">
        <v>17</v>
      </c>
      <c r="B12" s="51">
        <f>食物代算!J114</f>
        <v>1.0955031363194629</v>
      </c>
      <c r="C12" s="12">
        <v>73</v>
      </c>
      <c r="D12" s="14">
        <f>7*B12</f>
        <v>7.6685219542362404</v>
      </c>
      <c r="E12" s="14">
        <f>5*B12</f>
        <v>5.4775156815973149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x14ac:dyDescent="0.3">
      <c r="A13" s="24" t="s">
        <v>18</v>
      </c>
      <c r="B13" s="51">
        <f>食物代算!J126</f>
        <v>0.97181729834791053</v>
      </c>
      <c r="C13" s="12">
        <v>118</v>
      </c>
      <c r="D13" s="14">
        <f>7*B13</f>
        <v>6.8027210884353737</v>
      </c>
      <c r="E13" s="14">
        <f>10*B13</f>
        <v>9.7181729834791053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x14ac:dyDescent="0.3">
      <c r="A14" s="25" t="s">
        <v>19</v>
      </c>
      <c r="B14" s="51">
        <f>食物代算!J170</f>
        <v>2.6239067055393588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6.8" thickBot="1" x14ac:dyDescent="0.35">
      <c r="A15" s="59" t="s">
        <v>139</v>
      </c>
      <c r="B15" s="51">
        <f>食物代算!J16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7.399999999999999" x14ac:dyDescent="0.3">
      <c r="A16" s="15" t="s">
        <v>20</v>
      </c>
      <c r="B16" s="52">
        <f>(C4*B4)+(C5*B5)+(C6*B6)+(C8*B8)+(C9*B9)+(C10*B10)+(C11*B11)+(C12*B12)+(C13*B13)+(C14*B14)+(B15*C15)+(C7*B7)</f>
        <v>722.92605353829845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90.014577259475217</v>
      </c>
    </row>
    <row r="17" spans="1:6" x14ac:dyDescent="0.3">
      <c r="A17" s="28" t="s">
        <v>21</v>
      </c>
      <c r="B17" s="34"/>
      <c r="C17" s="35"/>
      <c r="D17" s="36"/>
      <c r="E17" s="36"/>
      <c r="F17" s="36"/>
    </row>
    <row r="18" spans="1:6" x14ac:dyDescent="0.3">
      <c r="B18" t="s">
        <v>141</v>
      </c>
      <c r="D18" t="s">
        <v>142</v>
      </c>
      <c r="E18" t="s">
        <v>143</v>
      </c>
      <c r="F18" t="s">
        <v>144</v>
      </c>
    </row>
    <row r="20" spans="1:6" x14ac:dyDescent="0.3">
      <c r="A20" t="s">
        <v>145</v>
      </c>
    </row>
    <row r="21" spans="1:6" x14ac:dyDescent="0.3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x14ac:dyDescent="0.3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x14ac:dyDescent="0.3">
      <c r="A23" s="11" t="s">
        <v>146</v>
      </c>
      <c r="B23" s="51">
        <f>食物代算!K11</f>
        <v>0</v>
      </c>
      <c r="C23" s="12">
        <v>152</v>
      </c>
      <c r="D23" s="13"/>
      <c r="E23" s="14"/>
      <c r="F23" s="14"/>
    </row>
    <row r="24" spans="1:6" x14ac:dyDescent="0.3">
      <c r="A24" s="11" t="s">
        <v>11</v>
      </c>
      <c r="B24" s="51">
        <f>食物代算!K12</f>
        <v>0</v>
      </c>
      <c r="C24" s="12">
        <v>116</v>
      </c>
      <c r="D24" s="13"/>
      <c r="E24" s="14"/>
      <c r="F24" s="14"/>
    </row>
    <row r="25" spans="1:6" x14ac:dyDescent="0.3">
      <c r="A25" s="11" t="s">
        <v>12</v>
      </c>
      <c r="B25" s="51">
        <f>食物代算!K13</f>
        <v>0</v>
      </c>
      <c r="C25" s="12">
        <v>80</v>
      </c>
      <c r="D25" s="13"/>
      <c r="E25" s="14"/>
      <c r="F25" s="14"/>
    </row>
    <row r="26" spans="1:6" x14ac:dyDescent="0.3">
      <c r="A26" s="11" t="s">
        <v>137</v>
      </c>
      <c r="B26" s="51">
        <f>食物代算!K14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x14ac:dyDescent="0.3">
      <c r="A27" s="11" t="s">
        <v>13</v>
      </c>
      <c r="B27" s="51">
        <f>食物代算!K9</f>
        <v>0.99125364431486884</v>
      </c>
      <c r="C27" s="12">
        <v>24</v>
      </c>
      <c r="D27" s="13">
        <f>1*B27</f>
        <v>0.99125364431486884</v>
      </c>
      <c r="E27" s="14"/>
      <c r="F27" s="14">
        <f>5*B27</f>
        <v>4.9562682215743443</v>
      </c>
    </row>
    <row r="28" spans="1:6" x14ac:dyDescent="0.3">
      <c r="A28" s="11" t="s">
        <v>14</v>
      </c>
      <c r="B28" s="51">
        <f>食物代算!K152</f>
        <v>0</v>
      </c>
      <c r="C28" s="12">
        <v>60</v>
      </c>
      <c r="D28" s="13"/>
      <c r="E28" s="14"/>
      <c r="F28" s="14">
        <f>15*B28</f>
        <v>0</v>
      </c>
    </row>
    <row r="29" spans="1:6" x14ac:dyDescent="0.3">
      <c r="A29" s="24" t="s">
        <v>15</v>
      </c>
      <c r="B29" s="51">
        <f>食物代算!K65</f>
        <v>5.4664723032069968</v>
      </c>
      <c r="C29" s="12">
        <v>68</v>
      </c>
      <c r="D29" s="14">
        <f>2*B29</f>
        <v>10.932944606413994</v>
      </c>
      <c r="E29" s="14"/>
      <c r="F29" s="14">
        <f>15*B29</f>
        <v>81.997084548104951</v>
      </c>
    </row>
    <row r="30" spans="1:6" x14ac:dyDescent="0.3">
      <c r="A30" s="24" t="s">
        <v>16</v>
      </c>
      <c r="B30" s="51">
        <f>食物代算!K94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x14ac:dyDescent="0.3">
      <c r="A31" s="24" t="s">
        <v>17</v>
      </c>
      <c r="B31" s="51">
        <f>食物代算!K114</f>
        <v>1.4974821097270077</v>
      </c>
      <c r="C31" s="12">
        <v>73</v>
      </c>
      <c r="D31" s="14">
        <f>7*B31</f>
        <v>10.482374768089054</v>
      </c>
      <c r="E31" s="14">
        <f>5*B31</f>
        <v>7.4874105486350384</v>
      </c>
      <c r="F31" s="14"/>
    </row>
    <row r="32" spans="1:6" x14ac:dyDescent="0.3">
      <c r="A32" s="24" t="s">
        <v>18</v>
      </c>
      <c r="B32" s="51">
        <f>食物代算!K126</f>
        <v>0.97181729834791053</v>
      </c>
      <c r="C32" s="12">
        <v>118</v>
      </c>
      <c r="D32" s="14">
        <f>7*B32</f>
        <v>6.8027210884353737</v>
      </c>
      <c r="E32" s="14">
        <f>10*B32</f>
        <v>9.7181729834791053</v>
      </c>
      <c r="F32" s="14"/>
    </row>
    <row r="33" spans="1:6" x14ac:dyDescent="0.3">
      <c r="A33" s="25" t="s">
        <v>19</v>
      </c>
      <c r="B33" s="51">
        <f>食物代算!K170</f>
        <v>2.6239067055393588</v>
      </c>
      <c r="C33" s="26">
        <v>45</v>
      </c>
      <c r="D33" s="27"/>
      <c r="E33" s="27">
        <f>5*B33</f>
        <v>13.119533527696793</v>
      </c>
      <c r="F33" s="27"/>
    </row>
    <row r="34" spans="1:6" x14ac:dyDescent="0.3">
      <c r="A34" s="59" t="s">
        <v>139</v>
      </c>
      <c r="B34" s="51">
        <f>食物代算!K16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7.399999999999999" x14ac:dyDescent="0.3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86.953352769679299</v>
      </c>
    </row>
    <row r="36" spans="1:6" x14ac:dyDescent="0.3">
      <c r="A36" s="28" t="s">
        <v>21</v>
      </c>
      <c r="B36" s="34"/>
      <c r="C36" s="35"/>
      <c r="D36" s="36"/>
      <c r="E36" s="36"/>
      <c r="F36" s="36"/>
    </row>
    <row r="37" spans="1:6" x14ac:dyDescent="0.3">
      <c r="B37" t="s">
        <v>141</v>
      </c>
      <c r="D37" t="s">
        <v>142</v>
      </c>
      <c r="E37" t="s">
        <v>143</v>
      </c>
      <c r="F37" t="s">
        <v>144</v>
      </c>
    </row>
    <row r="39" spans="1:6" x14ac:dyDescent="0.3">
      <c r="A39" t="s">
        <v>147</v>
      </c>
    </row>
    <row r="40" spans="1:6" x14ac:dyDescent="0.3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x14ac:dyDescent="0.3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x14ac:dyDescent="0.3">
      <c r="A42" s="11" t="s">
        <v>10</v>
      </c>
      <c r="B42" s="51">
        <f>食物代算!L11</f>
        <v>0.88070942662779395</v>
      </c>
      <c r="C42" s="12">
        <v>152</v>
      </c>
      <c r="D42" s="13"/>
      <c r="E42" s="14"/>
      <c r="F42" s="14"/>
    </row>
    <row r="43" spans="1:6" x14ac:dyDescent="0.3">
      <c r="A43" s="11" t="s">
        <v>11</v>
      </c>
      <c r="B43" s="51">
        <f>食物代算!L12</f>
        <v>0</v>
      </c>
      <c r="C43" s="12">
        <v>116</v>
      </c>
      <c r="D43" s="13"/>
      <c r="E43" s="14"/>
      <c r="F43" s="14"/>
    </row>
    <row r="44" spans="1:6" x14ac:dyDescent="0.3">
      <c r="A44" s="11" t="s">
        <v>12</v>
      </c>
      <c r="B44" s="51">
        <f xml:space="preserve"> 食物代算!L13</f>
        <v>0</v>
      </c>
      <c r="C44" s="12">
        <v>80</v>
      </c>
      <c r="D44" s="13"/>
      <c r="E44" s="14"/>
      <c r="F44" s="14"/>
    </row>
    <row r="45" spans="1:6" x14ac:dyDescent="0.3">
      <c r="A45" s="11" t="s">
        <v>137</v>
      </c>
      <c r="B45" s="51">
        <f xml:space="preserve"> 食物代算!L14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x14ac:dyDescent="0.3">
      <c r="A46" s="11" t="s">
        <v>13</v>
      </c>
      <c r="B46" s="51">
        <f xml:space="preserve"> 食物代算!L9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x14ac:dyDescent="0.3">
      <c r="A47" s="11" t="s">
        <v>14</v>
      </c>
      <c r="B47" s="51">
        <f xml:space="preserve"> 食物代算!L152</f>
        <v>0</v>
      </c>
      <c r="C47" s="12">
        <v>60</v>
      </c>
      <c r="D47" s="13"/>
      <c r="E47" s="14"/>
      <c r="F47" s="14">
        <f>15*B47</f>
        <v>0</v>
      </c>
    </row>
    <row r="48" spans="1:6" x14ac:dyDescent="0.3">
      <c r="A48" s="24" t="s">
        <v>15</v>
      </c>
      <c r="B48" s="51">
        <f xml:space="preserve"> 食物代算!L65</f>
        <v>8.7463556851311957</v>
      </c>
      <c r="C48" s="12">
        <v>68</v>
      </c>
      <c r="D48" s="14">
        <f>2*B48</f>
        <v>17.492711370262391</v>
      </c>
      <c r="E48" s="14"/>
      <c r="F48" s="14">
        <f>15*B48</f>
        <v>131.19533527696794</v>
      </c>
    </row>
    <row r="49" spans="1:6" x14ac:dyDescent="0.3">
      <c r="A49" s="24" t="s">
        <v>16</v>
      </c>
      <c r="B49" s="51">
        <f xml:space="preserve"> 食物代算!L94</f>
        <v>0.37484381507705128</v>
      </c>
      <c r="C49" s="12">
        <v>55</v>
      </c>
      <c r="D49" s="14">
        <f>7*B49</f>
        <v>2.6239067055393588</v>
      </c>
      <c r="E49" s="14">
        <f>3*B49</f>
        <v>1.1245314452311539</v>
      </c>
      <c r="F49" s="14"/>
    </row>
    <row r="50" spans="1:6" x14ac:dyDescent="0.3">
      <c r="A50" s="24" t="s">
        <v>17</v>
      </c>
      <c r="B50" s="51">
        <f xml:space="preserve"> 食物代算!L114</f>
        <v>0.43731778425655976</v>
      </c>
      <c r="C50" s="12">
        <v>73</v>
      </c>
      <c r="D50" s="14">
        <f>7*B50</f>
        <v>3.0612244897959182</v>
      </c>
      <c r="E50" s="14">
        <f>5*B50</f>
        <v>2.1865889212827989</v>
      </c>
      <c r="F50" s="14"/>
    </row>
    <row r="51" spans="1:6" x14ac:dyDescent="0.3">
      <c r="A51" s="24" t="s">
        <v>18</v>
      </c>
      <c r="B51" s="51">
        <f xml:space="preserve"> 食物代算!L126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x14ac:dyDescent="0.3">
      <c r="A52" s="25" t="s">
        <v>19</v>
      </c>
      <c r="B52" s="51">
        <f xml:space="preserve"> 食物代算!L170</f>
        <v>2.6239067055393588</v>
      </c>
      <c r="C52" s="26">
        <v>45</v>
      </c>
      <c r="D52" s="27"/>
      <c r="E52" s="27">
        <f>5*B52</f>
        <v>13.119533527696793</v>
      </c>
      <c r="F52" s="27"/>
    </row>
    <row r="53" spans="1:6" x14ac:dyDescent="0.3">
      <c r="A53" s="59" t="s">
        <v>139</v>
      </c>
      <c r="B53" s="51">
        <f xml:space="preserve"> 食物代算!L16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7.399999999999999" x14ac:dyDescent="0.3">
      <c r="A54" s="15" t="s">
        <v>20</v>
      </c>
      <c r="B54" s="52">
        <f>(C42*B42)+(C43*B43)+(C44*B44)+(C46*B46)+(C47*B47)+(C48*B48)+(C49*B49)+(C50*B50)+(C51*B51)+(C52*B52)+(B53*C53)+(C45*B45)</f>
        <v>899.23642926558375</v>
      </c>
      <c r="C54" s="33"/>
      <c r="D54" s="14">
        <f>SUM(D42:D53)</f>
        <v>23.177842565597668</v>
      </c>
      <c r="E54" s="14">
        <f>SUM(E42:E53)</f>
        <v>16.430653894210746</v>
      </c>
      <c r="F54" s="14">
        <f>SUM(F42:F53)</f>
        <v>131.19533527696794</v>
      </c>
    </row>
    <row r="55" spans="1:6" x14ac:dyDescent="0.3">
      <c r="A55" s="28" t="s">
        <v>21</v>
      </c>
      <c r="B55" s="34"/>
      <c r="C55" s="35"/>
      <c r="D55" s="36"/>
      <c r="E55" s="36"/>
      <c r="F55" s="36"/>
    </row>
    <row r="56" spans="1:6" x14ac:dyDescent="0.3">
      <c r="B56" t="s">
        <v>141</v>
      </c>
      <c r="D56" t="s">
        <v>142</v>
      </c>
      <c r="E56" t="s">
        <v>143</v>
      </c>
      <c r="F56" t="s">
        <v>144</v>
      </c>
    </row>
    <row r="58" spans="1:6" x14ac:dyDescent="0.3">
      <c r="A58" t="s">
        <v>148</v>
      </c>
    </row>
    <row r="59" spans="1:6" x14ac:dyDescent="0.3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x14ac:dyDescent="0.3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x14ac:dyDescent="0.3">
      <c r="A61" s="11" t="s">
        <v>10</v>
      </c>
      <c r="B61" s="51">
        <f xml:space="preserve"> 食物代算!M11</f>
        <v>0</v>
      </c>
      <c r="C61" s="12">
        <v>152</v>
      </c>
      <c r="D61" s="13"/>
      <c r="E61" s="14"/>
      <c r="F61" s="14"/>
    </row>
    <row r="62" spans="1:6" x14ac:dyDescent="0.3">
      <c r="A62" s="11" t="s">
        <v>11</v>
      </c>
      <c r="B62" s="51">
        <f xml:space="preserve"> 食物代算!M12</f>
        <v>0</v>
      </c>
      <c r="C62" s="12">
        <v>116</v>
      </c>
      <c r="D62" s="13"/>
      <c r="E62" s="14"/>
      <c r="F62" s="14"/>
    </row>
    <row r="63" spans="1:6" x14ac:dyDescent="0.3">
      <c r="A63" s="11" t="s">
        <v>12</v>
      </c>
      <c r="B63" s="51">
        <f xml:space="preserve"> 食物代算!M13</f>
        <v>0</v>
      </c>
      <c r="C63" s="12">
        <v>80</v>
      </c>
      <c r="D63" s="13"/>
      <c r="E63" s="14"/>
      <c r="F63" s="14"/>
    </row>
    <row r="64" spans="1:6" x14ac:dyDescent="0.3">
      <c r="A64" s="11" t="s">
        <v>137</v>
      </c>
      <c r="B64" s="51">
        <f xml:space="preserve"> 食物代算!M14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x14ac:dyDescent="0.3">
      <c r="A65" s="11" t="s">
        <v>13</v>
      </c>
      <c r="B65" s="51">
        <f xml:space="preserve"> 食物代算!M9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7.7623906705539358</v>
      </c>
    </row>
    <row r="66" spans="1:6" x14ac:dyDescent="0.3">
      <c r="A66" s="11" t="s">
        <v>14</v>
      </c>
      <c r="B66" s="51">
        <f xml:space="preserve"> 食物代算!M152</f>
        <v>0</v>
      </c>
      <c r="C66" s="12">
        <v>60</v>
      </c>
      <c r="D66" s="13"/>
      <c r="E66" s="14"/>
      <c r="F66" s="14">
        <f>15*B66</f>
        <v>0</v>
      </c>
    </row>
    <row r="67" spans="1:6" x14ac:dyDescent="0.3">
      <c r="A67" s="24" t="s">
        <v>15</v>
      </c>
      <c r="B67" s="51">
        <f xml:space="preserve"> 食物代算!M65</f>
        <v>5.4664723032069968</v>
      </c>
      <c r="C67" s="12">
        <v>68</v>
      </c>
      <c r="D67" s="14">
        <f>2*B67</f>
        <v>10.932944606413994</v>
      </c>
      <c r="E67" s="14"/>
      <c r="F67" s="14">
        <f>15*B67</f>
        <v>81.997084548104951</v>
      </c>
    </row>
    <row r="68" spans="1:6" x14ac:dyDescent="0.3">
      <c r="A68" s="24" t="s">
        <v>16</v>
      </c>
      <c r="B68" s="51">
        <f xml:space="preserve"> 食物代算!M94</f>
        <v>2.4989587671803415</v>
      </c>
      <c r="C68" s="12">
        <v>55</v>
      </c>
      <c r="D68" s="14">
        <f>7*B68</f>
        <v>17.492711370262391</v>
      </c>
      <c r="E68" s="14">
        <f>3*B68</f>
        <v>7.4968763015410245</v>
      </c>
      <c r="F68" s="14"/>
    </row>
    <row r="69" spans="1:6" x14ac:dyDescent="0.3">
      <c r="A69" s="24" t="s">
        <v>17</v>
      </c>
      <c r="B69" s="51">
        <f xml:space="preserve"> 食物代算!M114</f>
        <v>0.29154518950437319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x14ac:dyDescent="0.3">
      <c r="A70" s="24" t="s">
        <v>18</v>
      </c>
      <c r="B70" s="51">
        <f xml:space="preserve"> 食物代算!M126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x14ac:dyDescent="0.3">
      <c r="A71" s="25" t="s">
        <v>19</v>
      </c>
      <c r="B71" s="51">
        <f xml:space="preserve"> 食物代算!M170</f>
        <v>2.6239067055393588</v>
      </c>
      <c r="C71" s="26">
        <v>45</v>
      </c>
      <c r="D71" s="27"/>
      <c r="E71" s="27">
        <f>5*B71</f>
        <v>13.119533527696793</v>
      </c>
      <c r="F71" s="27"/>
    </row>
    <row r="72" spans="1:6" x14ac:dyDescent="0.3">
      <c r="A72" s="59" t="s">
        <v>139</v>
      </c>
      <c r="B72" s="51">
        <f xml:space="preserve"> 食物代算!M16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7.399999999999999" x14ac:dyDescent="0.3">
      <c r="A73" s="15" t="s">
        <v>20</v>
      </c>
      <c r="B73" s="52">
        <f>(C61*B61)+(C62*B62)+(C63*B63)+(C65*B65)+(C66*B66)+(C67*B67)+(C68*B68)+(C69*B69)+(C70*B70)+(C71*B71)+(B72*C72)+(C64*B64)</f>
        <v>685.78092461474387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89.759475218658892</v>
      </c>
    </row>
    <row r="74" spans="1:6" x14ac:dyDescent="0.3">
      <c r="A74" s="28" t="s">
        <v>21</v>
      </c>
      <c r="B74" s="34"/>
      <c r="C74" s="35"/>
      <c r="D74" s="36"/>
      <c r="E74" s="36"/>
      <c r="F74" s="36"/>
    </row>
    <row r="75" spans="1:6" x14ac:dyDescent="0.3">
      <c r="B75" t="s">
        <v>141</v>
      </c>
      <c r="D75" t="s">
        <v>142</v>
      </c>
      <c r="E75" t="s">
        <v>143</v>
      </c>
      <c r="F75" t="s">
        <v>144</v>
      </c>
    </row>
    <row r="77" spans="1:6" x14ac:dyDescent="0.3">
      <c r="A77" t="s">
        <v>149</v>
      </c>
    </row>
    <row r="78" spans="1:6" x14ac:dyDescent="0.3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x14ac:dyDescent="0.3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x14ac:dyDescent="0.3">
      <c r="A80" s="11" t="s">
        <v>10</v>
      </c>
      <c r="B80" s="51">
        <f>食物代算!N11</f>
        <v>0</v>
      </c>
      <c r="C80" s="12">
        <v>152</v>
      </c>
      <c r="D80" s="13"/>
      <c r="E80" s="14"/>
      <c r="F80" s="14"/>
    </row>
    <row r="81" spans="1:6" x14ac:dyDescent="0.3">
      <c r="A81" s="11" t="s">
        <v>11</v>
      </c>
      <c r="B81" s="51">
        <f>食物代算!N12</f>
        <v>0</v>
      </c>
      <c r="C81" s="12">
        <v>116</v>
      </c>
      <c r="D81" s="13"/>
      <c r="E81" s="14"/>
      <c r="F81" s="14"/>
    </row>
    <row r="82" spans="1:6" x14ac:dyDescent="0.3">
      <c r="A82" s="11" t="s">
        <v>12</v>
      </c>
      <c r="B82" s="51">
        <f>食物代算!N13</f>
        <v>0</v>
      </c>
      <c r="C82" s="12">
        <v>80</v>
      </c>
      <c r="D82" s="13"/>
      <c r="E82" s="14"/>
      <c r="F82" s="14"/>
    </row>
    <row r="83" spans="1:6" x14ac:dyDescent="0.3">
      <c r="A83" s="11" t="s">
        <v>137</v>
      </c>
      <c r="B83" s="51">
        <f>食物代算!N14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x14ac:dyDescent="0.3">
      <c r="A84" s="11" t="s">
        <v>13</v>
      </c>
      <c r="B84" s="51">
        <f>食物代算!N9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9.7667638483965007</v>
      </c>
    </row>
    <row r="85" spans="1:6" x14ac:dyDescent="0.3">
      <c r="A85" s="11" t="s">
        <v>14</v>
      </c>
      <c r="B85" s="51">
        <f>食物代算!N152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x14ac:dyDescent="0.3">
      <c r="A86" s="24" t="s">
        <v>15</v>
      </c>
      <c r="B86" s="51">
        <f>食物代算!N65</f>
        <v>5.4664723032069968</v>
      </c>
      <c r="C86" s="12">
        <v>68</v>
      </c>
      <c r="D86" s="14">
        <f>2*B86</f>
        <v>10.932944606413994</v>
      </c>
      <c r="E86" s="14"/>
      <c r="F86" s="14">
        <f>15*B86</f>
        <v>81.997084548104951</v>
      </c>
    </row>
    <row r="87" spans="1:6" x14ac:dyDescent="0.3">
      <c r="A87" s="24" t="s">
        <v>16</v>
      </c>
      <c r="B87" s="51">
        <f>食物代算!N94</f>
        <v>6.2473969179508533</v>
      </c>
      <c r="C87" s="12">
        <v>55</v>
      </c>
      <c r="D87" s="14">
        <f>7*B87</f>
        <v>43.731778425655975</v>
      </c>
      <c r="E87" s="14">
        <f>3*B87</f>
        <v>18.742190753852562</v>
      </c>
      <c r="F87" s="14"/>
    </row>
    <row r="88" spans="1:6" x14ac:dyDescent="0.3">
      <c r="A88" s="24" t="s">
        <v>17</v>
      </c>
      <c r="B88" s="51">
        <f>食物代算!N114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x14ac:dyDescent="0.3">
      <c r="A89" s="24" t="s">
        <v>18</v>
      </c>
      <c r="B89" s="51">
        <f>食物代算!N126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x14ac:dyDescent="0.3">
      <c r="A90" s="25" t="s">
        <v>19</v>
      </c>
      <c r="B90" s="51">
        <f>食物代算!N170</f>
        <v>2.6239067055393588</v>
      </c>
      <c r="C90" s="26">
        <v>45</v>
      </c>
      <c r="D90" s="27"/>
      <c r="E90" s="27">
        <f>5*B90</f>
        <v>13.119533527696793</v>
      </c>
      <c r="F90" s="27"/>
    </row>
    <row r="91" spans="1:6" x14ac:dyDescent="0.3">
      <c r="A91" s="59" t="s">
        <v>139</v>
      </c>
      <c r="B91" s="51">
        <f>食物代算!N16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7.399999999999999" x14ac:dyDescent="0.3">
      <c r="A92" s="15" t="s">
        <v>20</v>
      </c>
      <c r="B92" s="52">
        <f>(C80*B80)+(C81*B81)+(C82*B82)+(C84*B84)+(C85*B85)+(C86*B86)+(C87*B87)+(C88*B88)+(C89*B89)+(C90*B90)+(B91*C91)+(C83*B83)</f>
        <v>970.58271174889251</v>
      </c>
      <c r="C92" s="33"/>
      <c r="D92" s="14">
        <f>SUM(D80:D91)</f>
        <v>58.287834614365224</v>
      </c>
      <c r="E92" s="14">
        <f>SUM(E80:E91)</f>
        <v>33.054409147703609</v>
      </c>
      <c r="F92" s="14">
        <f>SUM(F80:F91)</f>
        <v>109.98542274052477</v>
      </c>
    </row>
    <row r="93" spans="1:6" x14ac:dyDescent="0.3">
      <c r="A93" s="28" t="s">
        <v>21</v>
      </c>
      <c r="B93" s="34"/>
      <c r="C93" s="35"/>
      <c r="D93" s="36"/>
      <c r="E93" s="36"/>
      <c r="F93" s="36"/>
    </row>
    <row r="94" spans="1:6" x14ac:dyDescent="0.3">
      <c r="B94" t="s">
        <v>141</v>
      </c>
      <c r="D94" t="s">
        <v>142</v>
      </c>
      <c r="E94" t="s">
        <v>143</v>
      </c>
      <c r="F94" t="s">
        <v>144</v>
      </c>
    </row>
    <row r="97" spans="1:6" x14ac:dyDescent="0.3">
      <c r="A97" t="s">
        <v>150</v>
      </c>
    </row>
    <row r="98" spans="1:6" x14ac:dyDescent="0.3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x14ac:dyDescent="0.3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x14ac:dyDescent="0.3">
      <c r="A100" s="11" t="s">
        <v>10</v>
      </c>
      <c r="B100" s="51">
        <f t="shared" ref="B100:B111" si="0">(B4+B23+B42+B61+B80)/5</f>
        <v>0.1761418853255588</v>
      </c>
      <c r="C100" s="12">
        <v>152</v>
      </c>
      <c r="D100" s="13"/>
      <c r="E100" s="14"/>
      <c r="F100" s="14"/>
    </row>
    <row r="101" spans="1:6" x14ac:dyDescent="0.3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x14ac:dyDescent="0.3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x14ac:dyDescent="0.3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x14ac:dyDescent="0.3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x14ac:dyDescent="0.3">
      <c r="A105" s="11" t="s">
        <v>14</v>
      </c>
      <c r="B105" s="51">
        <f t="shared" si="0"/>
        <v>0.24295432458697769</v>
      </c>
      <c r="C105" s="12">
        <v>60</v>
      </c>
      <c r="D105" s="13"/>
      <c r="E105" s="14"/>
      <c r="F105" s="14">
        <f>15*B105</f>
        <v>3.6443148688046652</v>
      </c>
    </row>
    <row r="106" spans="1:6" x14ac:dyDescent="0.3">
      <c r="A106" s="24" t="s">
        <v>15</v>
      </c>
      <c r="B106" s="51">
        <f t="shared" si="0"/>
        <v>6.1224489795918373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x14ac:dyDescent="0.3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5.7132444814660559</v>
      </c>
      <c r="F107" s="14"/>
    </row>
    <row r="108" spans="1:6" x14ac:dyDescent="0.3">
      <c r="A108" s="24" t="s">
        <v>17</v>
      </c>
      <c r="B108" s="51">
        <f t="shared" si="0"/>
        <v>0.71207703860765093</v>
      </c>
      <c r="C108" s="12">
        <v>73</v>
      </c>
      <c r="D108" s="14">
        <f>7*B108</f>
        <v>4.9845392702535563</v>
      </c>
      <c r="E108" s="14">
        <f>5*B108</f>
        <v>3.5603851930382548</v>
      </c>
      <c r="F108" s="14"/>
    </row>
    <row r="109" spans="1:6" x14ac:dyDescent="0.3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3.8872691933916421</v>
      </c>
      <c r="F109" s="14"/>
    </row>
    <row r="110" spans="1:6" x14ac:dyDescent="0.3">
      <c r="A110" s="25" t="s">
        <v>19</v>
      </c>
      <c r="B110" s="51">
        <f t="shared" si="0"/>
        <v>2.6239067055393588</v>
      </c>
      <c r="C110" s="26">
        <v>45</v>
      </c>
      <c r="D110" s="27"/>
      <c r="E110" s="27">
        <f>5*B110</f>
        <v>13.119533527696793</v>
      </c>
      <c r="F110" s="27"/>
    </row>
    <row r="111" spans="1:6" x14ac:dyDescent="0.3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7.399999999999999" x14ac:dyDescent="0.3">
      <c r="A112" s="15" t="s">
        <v>20</v>
      </c>
      <c r="B112" s="52">
        <f>(C100*B100)+(C101*B101)+(C102*B102)+(C104*B104)+(C105*B105)+(C106*B106)+(C107*B107)+(C108*B108)+(C109*B109)+(C110*B110)+(B111*C111)+(C103*B103)</f>
        <v>807.63017303396305</v>
      </c>
      <c r="C112" s="33"/>
      <c r="D112" s="14">
        <f>SUM(D100:D110)</f>
        <v>34.501546072974648</v>
      </c>
      <c r="E112" s="14">
        <f>SUM(E100:E110)</f>
        <v>26.280432395592747</v>
      </c>
      <c r="F112" s="14">
        <f>SUM(F100:F110)</f>
        <v>101.58163265306123</v>
      </c>
    </row>
    <row r="113" spans="1:6" x14ac:dyDescent="0.3">
      <c r="A113" s="28" t="s">
        <v>21</v>
      </c>
      <c r="B113" s="34"/>
      <c r="C113" s="35"/>
      <c r="D113" s="36"/>
      <c r="E113" s="36"/>
      <c r="F113" s="36"/>
    </row>
    <row r="114" spans="1:6" x14ac:dyDescent="0.3">
      <c r="B114" t="s">
        <v>141</v>
      </c>
      <c r="D114" t="s">
        <v>142</v>
      </c>
      <c r="E114" t="s">
        <v>143</v>
      </c>
      <c r="F114" t="s">
        <v>144</v>
      </c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opLeftCell="A7" workbookViewId="0">
      <pane xSplit="6120" ySplit="1152" topLeftCell="A43" activePane="bottomRight"/>
      <selection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RowHeight="16.2" x14ac:dyDescent="0.3"/>
  <cols>
    <col min="1" max="1" width="25.6640625" customWidth="1"/>
    <col min="2" max="2" width="9.6640625" bestFit="1" customWidth="1"/>
    <col min="3" max="3" width="11.44140625" customWidth="1"/>
    <col min="4" max="8" width="12.6640625" customWidth="1"/>
  </cols>
  <sheetData>
    <row r="1" spans="1:14" ht="25.8" thickTop="1" thickBot="1" x14ac:dyDescent="0.5">
      <c r="A1" s="100" t="s">
        <v>151</v>
      </c>
      <c r="B1" s="121">
        <v>1372</v>
      </c>
      <c r="C1" s="352" t="s">
        <v>138</v>
      </c>
      <c r="D1" s="352"/>
      <c r="E1" s="50" t="s">
        <v>138</v>
      </c>
      <c r="F1" s="99" t="s">
        <v>138</v>
      </c>
      <c r="H1" s="50" t="s">
        <v>138</v>
      </c>
      <c r="I1" s="50"/>
    </row>
    <row r="2" spans="1:14" ht="22.8" thickTop="1" x14ac:dyDescent="0.4">
      <c r="A2" s="50" t="s">
        <v>152</v>
      </c>
      <c r="B2" s="55" t="s">
        <v>153</v>
      </c>
      <c r="C2" s="114" t="s">
        <v>154</v>
      </c>
      <c r="D2" s="113" t="s">
        <v>155</v>
      </c>
      <c r="F2" s="349" t="s">
        <v>156</v>
      </c>
      <c r="G2" s="349"/>
    </row>
    <row r="3" spans="1:14" ht="22.2" x14ac:dyDescent="0.4">
      <c r="A3" s="50" t="s">
        <v>157</v>
      </c>
      <c r="B3" s="349" t="s">
        <v>158</v>
      </c>
      <c r="C3" s="349"/>
      <c r="D3" s="349" t="s">
        <v>159</v>
      </c>
      <c r="E3" s="349"/>
      <c r="F3" s="348" t="s">
        <v>160</v>
      </c>
      <c r="G3" s="348"/>
    </row>
    <row r="4" spans="1:14" ht="22.2" x14ac:dyDescent="0.4">
      <c r="A4" s="50" t="s">
        <v>161</v>
      </c>
      <c r="B4" s="349" t="s">
        <v>162</v>
      </c>
      <c r="C4" s="349"/>
      <c r="D4" s="348" t="s">
        <v>163</v>
      </c>
      <c r="E4" s="348"/>
      <c r="F4" s="348" t="s">
        <v>164</v>
      </c>
      <c r="G4" s="348"/>
    </row>
    <row r="5" spans="1:14" ht="22.2" x14ac:dyDescent="0.4">
      <c r="A5" s="50" t="s">
        <v>165</v>
      </c>
      <c r="B5" s="349" t="s">
        <v>166</v>
      </c>
      <c r="C5" s="349"/>
      <c r="D5" s="348" t="s">
        <v>167</v>
      </c>
      <c r="E5" s="348"/>
    </row>
    <row r="7" spans="1:14" ht="22.8" thickBot="1" x14ac:dyDescent="0.45">
      <c r="A7" s="100" t="s">
        <v>168</v>
      </c>
    </row>
    <row r="8" spans="1:14" ht="16.8" thickTop="1" x14ac:dyDescent="0.3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6.8" thickBot="1" x14ac:dyDescent="0.35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0.99125364431486884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spans="1:14" ht="17.399999999999999" thickTop="1" thickBot="1" x14ac:dyDescent="0.35">
      <c r="A10" t="s">
        <v>175</v>
      </c>
    </row>
    <row r="11" spans="1:14" ht="16.8" thickTop="1" x14ac:dyDescent="0.3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0.88070942662779395</v>
      </c>
      <c r="M11" s="103">
        <f>G11*1000/C11/$B$1</f>
        <v>0</v>
      </c>
      <c r="N11" s="104">
        <f>H11*1000/C11/$B$1</f>
        <v>0</v>
      </c>
    </row>
    <row r="12" spans="1:14" x14ac:dyDescent="0.3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x14ac:dyDescent="0.3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6.8" thickBot="1" x14ac:dyDescent="0.35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3.4" thickTop="1" thickBot="1" x14ac:dyDescent="0.35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7.399999999999999" thickTop="1" x14ac:dyDescent="0.3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t="shared" ref="J16:N19" si="0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x14ac:dyDescent="0.3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x14ac:dyDescent="0.3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6.8" thickBot="1" x14ac:dyDescent="0.35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spans="1:14" ht="23.4" thickTop="1" thickBot="1" x14ac:dyDescent="0.45">
      <c r="A20" s="100" t="s">
        <v>179</v>
      </c>
    </row>
    <row r="21" spans="1:14" ht="16.8" thickTop="1" x14ac:dyDescent="0.3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27.6" x14ac:dyDescent="0.3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t="shared" ref="J22:J64" si="1">D22*1000/C22/$B$1</f>
        <v>5.4664723032069968</v>
      </c>
      <c r="K22" s="109">
        <f t="shared" ref="K22:K64" si="2">E22*1000/C22/$B$1</f>
        <v>5.4664723032069968</v>
      </c>
      <c r="L22" s="109">
        <f t="shared" ref="L22:L64" si="3">F22*1000/C22/$B$1</f>
        <v>0</v>
      </c>
      <c r="M22" s="109">
        <f t="shared" ref="M22:M64" si="4">G22*1000/C22/$B$1</f>
        <v>5.4664723032069968</v>
      </c>
      <c r="N22" s="110">
        <f t="shared" ref="N22:N64" si="5">H22*1000/C22/$B$1</f>
        <v>5.4664723032069968</v>
      </c>
    </row>
    <row r="23" spans="1:14" ht="16.8" x14ac:dyDescent="0.3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6.8" x14ac:dyDescent="0.3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6.8" x14ac:dyDescent="0.3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6.8" x14ac:dyDescent="0.3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6.8" x14ac:dyDescent="0.3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6.8" x14ac:dyDescent="0.3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33.6" x14ac:dyDescent="0.3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6.8" x14ac:dyDescent="0.3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6.8" x14ac:dyDescent="0.3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6.8" x14ac:dyDescent="0.3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6.8" x14ac:dyDescent="0.3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6.8" x14ac:dyDescent="0.3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6.8" x14ac:dyDescent="0.3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6.8" x14ac:dyDescent="0.3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6.8" x14ac:dyDescent="0.3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6.8" x14ac:dyDescent="0.3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6.8" x14ac:dyDescent="0.3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8.7463556851311957</v>
      </c>
      <c r="M39" s="109">
        <f t="shared" si="4"/>
        <v>0</v>
      </c>
      <c r="N39" s="110">
        <f t="shared" si="5"/>
        <v>0</v>
      </c>
    </row>
    <row r="40" spans="1:14" ht="16.8" x14ac:dyDescent="0.3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6.8" x14ac:dyDescent="0.3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6.8" x14ac:dyDescent="0.3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6.8" x14ac:dyDescent="0.3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6.8" x14ac:dyDescent="0.3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6.8" x14ac:dyDescent="0.3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6.8" x14ac:dyDescent="0.3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6.8" x14ac:dyDescent="0.3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6.8" x14ac:dyDescent="0.3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6.8" x14ac:dyDescent="0.3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6.8" x14ac:dyDescent="0.3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6.8" x14ac:dyDescent="0.3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6.8" x14ac:dyDescent="0.3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6.8" x14ac:dyDescent="0.3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6.8" x14ac:dyDescent="0.3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6.8" x14ac:dyDescent="0.3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6.8" x14ac:dyDescent="0.3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6.8" x14ac:dyDescent="0.3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6.8" x14ac:dyDescent="0.3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6.8" x14ac:dyDescent="0.3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6.8" x14ac:dyDescent="0.3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6.8" x14ac:dyDescent="0.3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6.8" x14ac:dyDescent="0.3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6.8" x14ac:dyDescent="0.3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6.8" x14ac:dyDescent="0.3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6.8" thickBot="1" x14ac:dyDescent="0.35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5.4664723032069968</v>
      </c>
      <c r="K65" s="106">
        <f>SUM(K21:K64)</f>
        <v>5.4664723032069968</v>
      </c>
      <c r="L65" s="106">
        <f>SUM(L21:L64)</f>
        <v>8.7463556851311957</v>
      </c>
      <c r="M65" s="106">
        <f>SUM(M21:M64)</f>
        <v>5.4664723032069968</v>
      </c>
      <c r="N65" s="107">
        <f>SUM(N21:N64)</f>
        <v>5.4664723032069968</v>
      </c>
    </row>
    <row r="66" spans="1:14" ht="23.4" thickTop="1" thickBot="1" x14ac:dyDescent="0.45">
      <c r="A66" s="100" t="s">
        <v>196</v>
      </c>
    </row>
    <row r="67" spans="1:14" ht="18" thickTop="1" thickBot="1" x14ac:dyDescent="0.35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7.399999999999999" thickTop="1" x14ac:dyDescent="0.3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t="shared" ref="J68:J93" si="6">D68*1000/B68/$B$1</f>
        <v>0</v>
      </c>
      <c r="K68" s="103">
        <f t="shared" ref="K68:K93" si="7">E68*1000/B68/$B$1</f>
        <v>0</v>
      </c>
      <c r="L68" s="103">
        <f t="shared" ref="L68:L93" si="8">F68*1000/B68/$B$1</f>
        <v>0</v>
      </c>
      <c r="M68" s="103">
        <f t="shared" ref="M68:M93" si="9">G68*1000/B68/$B$1</f>
        <v>0</v>
      </c>
      <c r="N68" s="104">
        <f t="shared" ref="N68:N93" si="10">H68*1000/B68/$B$1</f>
        <v>0</v>
      </c>
    </row>
    <row r="69" spans="1:14" ht="16.8" x14ac:dyDescent="0.3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6.8" x14ac:dyDescent="0.3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33.6" x14ac:dyDescent="0.3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33" x14ac:dyDescent="0.3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6.8" x14ac:dyDescent="0.3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6.8" x14ac:dyDescent="0.3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6.8" x14ac:dyDescent="0.3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6.2473969179508533</v>
      </c>
    </row>
    <row r="76" spans="1:14" ht="27.6" x14ac:dyDescent="0.3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0.37484381507705128</v>
      </c>
      <c r="M76" s="109">
        <f t="shared" si="9"/>
        <v>0</v>
      </c>
      <c r="N76" s="110">
        <f t="shared" si="10"/>
        <v>0</v>
      </c>
    </row>
    <row r="77" spans="1:14" ht="33.6" x14ac:dyDescent="0.3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6.8" x14ac:dyDescent="0.3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6.8" x14ac:dyDescent="0.3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6.8" x14ac:dyDescent="0.3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6.8" x14ac:dyDescent="0.3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6.8" x14ac:dyDescent="0.3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6.8" x14ac:dyDescent="0.3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6.8" x14ac:dyDescent="0.3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6.8" x14ac:dyDescent="0.3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6.8" x14ac:dyDescent="0.3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6.8" x14ac:dyDescent="0.3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6.8" x14ac:dyDescent="0.3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6.8" x14ac:dyDescent="0.3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6.8" x14ac:dyDescent="0.3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6.8" x14ac:dyDescent="0.3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6.8" x14ac:dyDescent="0.3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6.8" x14ac:dyDescent="0.3">
      <c r="A93" s="41" t="s">
        <v>56</v>
      </c>
      <c r="B93" s="350">
        <v>240</v>
      </c>
      <c r="C93" s="351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7.399999999999999" thickBot="1" x14ac:dyDescent="0.35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0.37484381507705128</v>
      </c>
      <c r="M94" s="106">
        <f>SUM(M67:M93)</f>
        <v>2.4989587671803415</v>
      </c>
      <c r="N94" s="107">
        <f>SUM(N67:N93)</f>
        <v>6.2473969179508533</v>
      </c>
    </row>
    <row r="95" spans="1:14" ht="23.4" thickTop="1" thickBot="1" x14ac:dyDescent="0.45">
      <c r="A95" s="100" t="s">
        <v>207</v>
      </c>
    </row>
    <row r="96" spans="1:14" ht="17.399999999999999" thickTop="1" x14ac:dyDescent="0.3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6.8" x14ac:dyDescent="0.3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6.8" x14ac:dyDescent="0.3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t="shared" ref="J98:J113" si="11">D98*1000/B98/$B$1</f>
        <v>0</v>
      </c>
      <c r="K98" s="109">
        <f t="shared" ref="K98:K113" si="12">E98*1000/B98/$B$1</f>
        <v>0</v>
      </c>
      <c r="L98" s="109">
        <f t="shared" ref="L98:L113" si="13">F98*1000/B98/$B$1</f>
        <v>0</v>
      </c>
      <c r="M98" s="109">
        <f t="shared" ref="M98:M113" si="14">G98*1000/B98/$B$1</f>
        <v>0</v>
      </c>
      <c r="N98" s="110">
        <f t="shared" ref="N98:N113" si="15">H98*1000/B98/$B$1</f>
        <v>0</v>
      </c>
    </row>
    <row r="99" spans="1:14" ht="16.8" x14ac:dyDescent="0.3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6.8" x14ac:dyDescent="0.3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6.8" x14ac:dyDescent="0.3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33.6" x14ac:dyDescent="0.3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6.8" x14ac:dyDescent="0.3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32.4" x14ac:dyDescent="0.3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6.8" x14ac:dyDescent="0.3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0.77745383867832851</v>
      </c>
      <c r="K105" s="109">
        <f t="shared" si="12"/>
        <v>0.58309037900874638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30" x14ac:dyDescent="0.3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6.8" x14ac:dyDescent="0.3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33.6" x14ac:dyDescent="0.3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0.31804929764113438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33" x14ac:dyDescent="0.3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6.8" x14ac:dyDescent="0.3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0.29154518950437319</v>
      </c>
      <c r="N110" s="110">
        <f t="shared" si="15"/>
        <v>0</v>
      </c>
    </row>
    <row r="111" spans="1:14" ht="16.8" x14ac:dyDescent="0.3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6.8" x14ac:dyDescent="0.3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6.8" x14ac:dyDescent="0.3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7.399999999999999" thickBot="1" x14ac:dyDescent="0.35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1.0955031363194629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0.29154518950437319</v>
      </c>
      <c r="N114" s="107">
        <f>SUM(N96:N113)</f>
        <v>0.23853697323085077</v>
      </c>
    </row>
    <row r="115" spans="1:14" ht="23.4" thickTop="1" thickBot="1" x14ac:dyDescent="0.45">
      <c r="A115" s="100" t="s">
        <v>216</v>
      </c>
    </row>
    <row r="116" spans="1:14" ht="17.399999999999999" thickTop="1" x14ac:dyDescent="0.3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6.8" x14ac:dyDescent="0.3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6.8" x14ac:dyDescent="0.3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t="shared" ref="J118:J125" si="16">D118*1000/B118/$B$1</f>
        <v>0</v>
      </c>
      <c r="K118" s="109">
        <f t="shared" ref="K118:K125" si="17">E118*1000/B118/$B$1</f>
        <v>0</v>
      </c>
      <c r="L118" s="109">
        <f t="shared" ref="L118:L125" si="18">F118*1000/B118/$B$1</f>
        <v>0</v>
      </c>
      <c r="M118" s="109">
        <f t="shared" ref="M118:M125" si="19">G118*1000/B118/$B$1</f>
        <v>0</v>
      </c>
      <c r="N118" s="110">
        <f t="shared" ref="N118:N125" si="20">H118*1000/B118/$B$1</f>
        <v>0</v>
      </c>
    </row>
    <row r="119" spans="1:14" ht="16.8" x14ac:dyDescent="0.3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30" x14ac:dyDescent="0.3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6.8" x14ac:dyDescent="0.3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6.8" x14ac:dyDescent="0.3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0.97181729834791053</v>
      </c>
      <c r="K122" s="109">
        <f t="shared" si="17"/>
        <v>0.97181729834791053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6.8" x14ac:dyDescent="0.3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6.8" x14ac:dyDescent="0.3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6.8" x14ac:dyDescent="0.3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7.399999999999999" thickBot="1" x14ac:dyDescent="0.35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0.97181729834791053</v>
      </c>
      <c r="K126" s="106">
        <f>SUM(K116:K125)</f>
        <v>0.97181729834791053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spans="1:14" ht="23.4" thickTop="1" thickBot="1" x14ac:dyDescent="0.45">
      <c r="A127" s="100" t="s">
        <v>222</v>
      </c>
    </row>
    <row r="128" spans="1:14" ht="17.399999999999999" thickTop="1" x14ac:dyDescent="0.3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6.8" x14ac:dyDescent="0.3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6.8" x14ac:dyDescent="0.3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t="shared" ref="J130:J151" si="21">D130*1000/B130/$B$1</f>
        <v>0</v>
      </c>
      <c r="K130" s="109">
        <f t="shared" ref="K130:K151" si="22">E130*1000/B130/$B$1</f>
        <v>0</v>
      </c>
      <c r="L130" s="109">
        <f t="shared" ref="L130:L151" si="23">F130*1000/B130/$B$1</f>
        <v>0</v>
      </c>
      <c r="M130" s="109">
        <f t="shared" ref="M130:M151" si="24">G130*1000/B130/$B$1</f>
        <v>0</v>
      </c>
      <c r="N130" s="110">
        <f t="shared" ref="N130:N151" si="25">H130*1000/B130/$B$1</f>
        <v>0</v>
      </c>
    </row>
    <row r="131" spans="1:14" ht="16.8" x14ac:dyDescent="0.3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6.8" x14ac:dyDescent="0.3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6.8" x14ac:dyDescent="0.3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6.8" x14ac:dyDescent="0.3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6.8" x14ac:dyDescent="0.3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33.6" x14ac:dyDescent="0.3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6.8" x14ac:dyDescent="0.3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6.8" x14ac:dyDescent="0.3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6.8" x14ac:dyDescent="0.3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6.8" x14ac:dyDescent="0.3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6.8" x14ac:dyDescent="0.3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6.8" x14ac:dyDescent="0.3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6.8" x14ac:dyDescent="0.3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6.8" x14ac:dyDescent="0.3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6.8" x14ac:dyDescent="0.3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6.8" x14ac:dyDescent="0.3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6.8" x14ac:dyDescent="0.3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6.8" x14ac:dyDescent="0.3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6.8" x14ac:dyDescent="0.3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6.8" x14ac:dyDescent="0.3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6.8" x14ac:dyDescent="0.3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6.8" thickBot="1" x14ac:dyDescent="0.35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spans="1:14" ht="23.4" thickTop="1" thickBot="1" x14ac:dyDescent="0.45">
      <c r="A153" s="100" t="s">
        <v>243</v>
      </c>
    </row>
    <row r="154" spans="1:14" ht="17.399999999999999" thickTop="1" x14ac:dyDescent="0.3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2.6239067055393588</v>
      </c>
      <c r="K154" s="103">
        <f>E154*1000/B154/$B$1</f>
        <v>2.6239067055393588</v>
      </c>
      <c r="L154" s="103">
        <f>F154*1000/B154/$B$1</f>
        <v>2.6239067055393588</v>
      </c>
      <c r="M154" s="103">
        <f>G154*1000/B154/$B$1</f>
        <v>2.6239067055393588</v>
      </c>
      <c r="N154" s="104">
        <f>H154*1000/B154/$B$1</f>
        <v>2.6239067055393588</v>
      </c>
    </row>
    <row r="155" spans="1:14" ht="16.8" x14ac:dyDescent="0.3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6.8" x14ac:dyDescent="0.3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t="shared" ref="J156:J169" si="26">D156*1000/B156/$B$1</f>
        <v>0</v>
      </c>
      <c r="K156" s="109">
        <f t="shared" ref="K156:K169" si="27">E156*1000/B156/$B$1</f>
        <v>0</v>
      </c>
      <c r="L156" s="109">
        <f t="shared" ref="L156:L169" si="28">F156*1000/B156/$B$1</f>
        <v>0</v>
      </c>
      <c r="M156" s="109">
        <f t="shared" ref="M156:M169" si="29">G156*1000/B156/$B$1</f>
        <v>0</v>
      </c>
      <c r="N156" s="110">
        <f t="shared" ref="N156:N169" si="30">H156*1000/B156/$B$1</f>
        <v>0</v>
      </c>
    </row>
    <row r="157" spans="1:14" ht="16.8" x14ac:dyDescent="0.3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6.8" x14ac:dyDescent="0.3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6.8" x14ac:dyDescent="0.3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6.8" x14ac:dyDescent="0.3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6.8" x14ac:dyDescent="0.3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6.8" x14ac:dyDescent="0.3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6.8" x14ac:dyDescent="0.3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6.8" x14ac:dyDescent="0.3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6.8" x14ac:dyDescent="0.3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6.8" x14ac:dyDescent="0.3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6.8" x14ac:dyDescent="0.3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6.8" x14ac:dyDescent="0.3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6.8" x14ac:dyDescent="0.3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6.8" thickBot="1" x14ac:dyDescent="0.35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2.6239067055393588</v>
      </c>
      <c r="K170" s="106">
        <f>SUM(K154:K169)</f>
        <v>2.6239067055393588</v>
      </c>
      <c r="L170" s="106">
        <f>SUM(L154:L169)</f>
        <v>2.6239067055393588</v>
      </c>
      <c r="M170" s="106">
        <f>SUM(M154:M169)</f>
        <v>2.6239067055393588</v>
      </c>
      <c r="N170" s="107">
        <f>SUM(N154:N169)</f>
        <v>2.6239067055393588</v>
      </c>
    </row>
    <row r="171" spans="1:14" ht="16.8" thickTop="1" x14ac:dyDescent="0.3"/>
  </sheetData>
  <mergeCells count="11">
    <mergeCell ref="F3:G3"/>
    <mergeCell ref="F4:G4"/>
    <mergeCell ref="F2:G2"/>
    <mergeCell ref="B93:C93"/>
    <mergeCell ref="C1:D1"/>
    <mergeCell ref="B3:C3"/>
    <mergeCell ref="B4:C4"/>
    <mergeCell ref="B5:C5"/>
    <mergeCell ref="D3:E3"/>
    <mergeCell ref="D4:E4"/>
    <mergeCell ref="D5:E5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菜單</vt:lpstr>
      <vt:lpstr>熱量計算</vt:lpstr>
      <vt:lpstr>食物代算</vt:lpstr>
      <vt:lpstr>菜單!Print_Area</vt:lpstr>
    </vt:vector>
  </TitlesOfParts>
  <Company>ls1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G20</cp:lastModifiedBy>
  <cp:lastPrinted>2015-02-25T00:29:15Z</cp:lastPrinted>
  <dcterms:created xsi:type="dcterms:W3CDTF">2003-11-12T02:37:56Z</dcterms:created>
  <dcterms:modified xsi:type="dcterms:W3CDTF">2019-02-22T04:19:16Z</dcterms:modified>
</cp:coreProperties>
</file>