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6" activeTab="0"/>
  </bookViews>
  <sheets>
    <sheet name="菜單" sheetId="1" r:id="rId1"/>
    <sheet name="熱量計算" sheetId="2" state="hidden" r:id="rId2"/>
  </sheets>
  <definedNames>
    <definedName name="_xlnm.Print_Area" localSheetId="0">'菜單'!$B$2:$Y$78</definedName>
  </definedNames>
  <calcPr fullCalcOnLoad="1"/>
</workbook>
</file>

<file path=xl/sharedStrings.xml><?xml version="1.0" encoding="utf-8"?>
<sst xmlns="http://schemas.openxmlformats.org/spreadsheetml/2006/main" count="376" uniqueCount="159">
  <si>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</si>
  <si>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</si>
  <si>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</si>
  <si>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</si>
  <si>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</si>
  <si>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</si>
  <si>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</si>
  <si>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</si>
  <si>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</si>
  <si>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</si>
  <si>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</si>
  <si>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</si>
  <si>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</si>
  <si>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</si>
  <si>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</si>
  <si>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</si>
  <si>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</si>
  <si>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</si>
  <si>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</si>
  <si>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</si>
  <si>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</si>
  <si>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</si>
  <si>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</si>
  <si>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</si>
  <si>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</si>
  <si>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</si>
  <si>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</si>
  <si>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</si>
  <si>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</si>
  <si>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</si>
  <si>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</si>
  <si>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</si>
  <si>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</si>
  <si>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</si>
  <si>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</si>
  <si>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</si>
  <si>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</si>
  <si>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</si>
  <si>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</si>
  <si>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</si>
  <si>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</si>
  <si>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</si>
  <si>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</si>
  <si>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</si>
  <si>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</si>
  <si>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</si>
  <si>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</si>
  <si>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</si>
  <si>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</si>
  <si>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</si>
  <si>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</si>
  <si>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</si>
  <si>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</si>
  <si>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</si>
  <si>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</si>
  <si>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</si>
  <si>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</si>
  <si>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小朋友要多吃飯才健康喔</t>
  </si>
  <si>
    <t>校  長</t>
  </si>
  <si>
    <t>材料</t>
  </si>
  <si>
    <t>老師的叮嚀</t>
  </si>
  <si>
    <t xml:space="preserve">   </t>
  </si>
  <si>
    <t>老師的叮嚀</t>
  </si>
  <si>
    <t>本月用餐天數</t>
  </si>
  <si>
    <t>學童營養午餐食譜設計表</t>
  </si>
  <si>
    <t>全榖根莖類</t>
  </si>
  <si>
    <t>豆魚肉蛋類</t>
  </si>
  <si>
    <t>蔬菜類</t>
  </si>
  <si>
    <t>水果類</t>
  </si>
  <si>
    <t>果種子類油脂與堅</t>
  </si>
  <si>
    <t>熱量</t>
  </si>
  <si>
    <t>衛生福利部 國民健康署「每日飲食指南」</t>
  </si>
  <si>
    <t>鮮奶/豆漿</t>
  </si>
  <si>
    <t>午餐執行秘書</t>
  </si>
  <si>
    <t>菜單設計:陳怡樺 營養師</t>
  </si>
  <si>
    <t>公斤重</t>
  </si>
  <si>
    <t>104學年度第1學期第7週</t>
  </si>
  <si>
    <t>一</t>
  </si>
  <si>
    <t>白飯</t>
  </si>
  <si>
    <t>雞蛋</t>
  </si>
  <si>
    <t>咖哩洋芋</t>
  </si>
  <si>
    <t>馬鈴薯</t>
  </si>
  <si>
    <t>咖哩粉</t>
  </si>
  <si>
    <t>紅蘿蔔</t>
  </si>
  <si>
    <t>炒時蔬</t>
  </si>
  <si>
    <t>時蔬</t>
  </si>
  <si>
    <t>蒜粗</t>
  </si>
  <si>
    <t>關東煮</t>
  </si>
  <si>
    <t>海帶結</t>
  </si>
  <si>
    <t>油豆腐丁</t>
  </si>
  <si>
    <t>玉米</t>
  </si>
  <si>
    <t>二</t>
  </si>
  <si>
    <t>砂鍋肉片</t>
  </si>
  <si>
    <t>豬肉片</t>
  </si>
  <si>
    <t>芋頭</t>
  </si>
  <si>
    <t>大白菜</t>
  </si>
  <si>
    <t>火腿</t>
  </si>
  <si>
    <t>蒜粗</t>
  </si>
  <si>
    <t>五行蔬菜湯</t>
  </si>
  <si>
    <t>白蘿蔔</t>
  </si>
  <si>
    <t>玉米粒</t>
  </si>
  <si>
    <t>木耳</t>
  </si>
  <si>
    <t>西芹</t>
  </si>
  <si>
    <t>三</t>
  </si>
  <si>
    <t>炒飯</t>
  </si>
  <si>
    <t>揚州炒飯</t>
  </si>
  <si>
    <t>高麗菜</t>
  </si>
  <si>
    <t>白胡椒粉</t>
  </si>
  <si>
    <t>珍菇排骨酥湯</t>
  </si>
  <si>
    <t>金針菇</t>
  </si>
  <si>
    <t>每人一份</t>
  </si>
  <si>
    <t>四</t>
  </si>
  <si>
    <t>海結燒肉</t>
  </si>
  <si>
    <t>肉角</t>
  </si>
  <si>
    <t>海帶結</t>
  </si>
  <si>
    <t>豆芽三色</t>
  </si>
  <si>
    <t>黃豆芽</t>
  </si>
  <si>
    <t>麵線羹</t>
  </si>
  <si>
    <t>紅麵線</t>
  </si>
  <si>
    <t>竹筍</t>
  </si>
  <si>
    <t>油蔥酥</t>
  </si>
  <si>
    <t>五</t>
  </si>
  <si>
    <t>五穀飯</t>
  </si>
  <si>
    <t>番茄燉雞</t>
  </si>
  <si>
    <t>雞丁</t>
  </si>
  <si>
    <t>蕃茄</t>
  </si>
  <si>
    <t>小麵輪</t>
  </si>
  <si>
    <t>毛豆仁</t>
  </si>
  <si>
    <t>650份</t>
  </si>
  <si>
    <t>基隆市中和國民小學</t>
  </si>
  <si>
    <t>花生麵筋</t>
  </si>
  <si>
    <t>熟花生</t>
  </si>
  <si>
    <t>麵筋</t>
  </si>
  <si>
    <t>咖哩粉中含有的薑黃素，失智症患者腦中有澱粉狀蛋白質沉澱，會造成腦神經細胞及血管細胞的死亡，而薑黃素可抑制這種情形。</t>
  </si>
  <si>
    <t>海帶含有碘，可以促進血液中的脂肪代謝；鈣可以強化骨骼、牙齒；所含的膳食纖維則可以降低血中的膽固醇。等蔬菜，稱為大地之子，因其根部能直接吸收大地的養分及礦物質，食用後可增加人細胞的活力和元氣。</t>
  </si>
  <si>
    <t>番茄具有強抗氧化能力的茄紅素，可對抗自由基的傷害</t>
  </si>
  <si>
    <t>虱目魚丸湯</t>
  </si>
  <si>
    <t>大魚丸</t>
  </si>
  <si>
    <t>芹菜</t>
  </si>
  <si>
    <t>洋葱</t>
  </si>
  <si>
    <t>2盒</t>
  </si>
  <si>
    <t>1盒</t>
  </si>
  <si>
    <t>1包</t>
  </si>
  <si>
    <t>乳品類</t>
  </si>
  <si>
    <t>芋頭富含膳食纖維，能幫助消化、改善便祕；鉀則能幫助血壓下降，有利尿的作用。另外，芋頭含豐富的澱粉和蛋白質，容易產生飽足感也有足夠的營養</t>
  </si>
  <si>
    <t>魚板</t>
  </si>
  <si>
    <t>素火腿</t>
  </si>
  <si>
    <t>素排骨酥</t>
  </si>
  <si>
    <t>蔬食日</t>
  </si>
  <si>
    <t>金針菇中的醣類可幫助人體提高免疫力；維生素B2及菸鹼酸對面皰患者及溼疹都有一定的功效；蛋白質則可以幫助增強記憶力及生長發育等。</t>
  </si>
  <si>
    <t>五香雞腿</t>
  </si>
  <si>
    <t>棒棒腿</t>
  </si>
  <si>
    <t>甘草</t>
  </si>
  <si>
    <t>五香粉</t>
  </si>
  <si>
    <t>八角</t>
  </si>
  <si>
    <t>紅燒麵輪</t>
  </si>
  <si>
    <t>650支</t>
  </si>
  <si>
    <t>大魚丸請過機器切</t>
  </si>
  <si>
    <t>竹筍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</si>
</sst>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Arial"/>
      <family val="2"/>
    </font>
    <font>
      <sz val="10"/>
      <name val="新細明體"/>
      <family val="1"/>
    </font>
    <font>
      <sz val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16" fillId="0" borderId="47" xfId="0" applyFont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1" fontId="12" fillId="0" borderId="0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/>
    </xf>
    <xf numFmtId="0" fontId="16" fillId="0" borderId="47" xfId="0" applyFont="1" applyBorder="1" applyAlignment="1">
      <alignment horizontal="right" vertical="center" shrinkToFit="1"/>
    </xf>
    <xf numFmtId="0" fontId="58" fillId="0" borderId="0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textRotation="255" shrinkToFit="1"/>
    </xf>
    <xf numFmtId="0" fontId="58" fillId="0" borderId="15" xfId="0" applyFont="1" applyBorder="1" applyAlignment="1">
      <alignment horizontal="center" vertical="center" textRotation="255" shrinkToFit="1"/>
    </xf>
    <xf numFmtId="0" fontId="58" fillId="0" borderId="17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8" fillId="35" borderId="48" xfId="0" applyFont="1" applyFill="1" applyBorder="1" applyAlignment="1">
      <alignment horizontal="center" vertical="center" shrinkToFit="1"/>
    </xf>
    <xf numFmtId="0" fontId="18" fillId="35" borderId="49" xfId="0" applyFont="1" applyFill="1" applyBorder="1" applyAlignment="1">
      <alignment horizontal="center" vertical="center" shrinkToFit="1"/>
    </xf>
    <xf numFmtId="0" fontId="18" fillId="35" borderId="50" xfId="0" applyFont="1" applyFill="1" applyBorder="1" applyAlignment="1">
      <alignment horizontal="center" vertical="center" shrinkToFit="1"/>
    </xf>
    <xf numFmtId="178" fontId="23" fillId="0" borderId="11" xfId="0" applyNumberFormat="1" applyFont="1" applyBorder="1" applyAlignment="1">
      <alignment horizontal="center" vertical="center" shrinkToFit="1"/>
    </xf>
    <xf numFmtId="178" fontId="23" fillId="0" borderId="15" xfId="0" applyNumberFormat="1" applyFont="1" applyBorder="1" applyAlignment="1">
      <alignment horizontal="center" vertical="center" shrinkToFit="1"/>
    </xf>
    <xf numFmtId="178" fontId="23" fillId="0" borderId="17" xfId="0" applyNumberFormat="1" applyFont="1" applyBorder="1" applyAlignment="1">
      <alignment horizontal="center" vertical="center" shrinkToFit="1"/>
    </xf>
    <xf numFmtId="0" fontId="0" fillId="35" borderId="49" xfId="0" applyFill="1" applyBorder="1" applyAlignment="1">
      <alignment horizontal="center" vertical="center" shrinkToFit="1"/>
    </xf>
    <xf numFmtId="0" fontId="0" fillId="35" borderId="50" xfId="0" applyFill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2" fillId="0" borderId="52" xfId="0" applyFont="1" applyBorder="1" applyAlignment="1" applyProtection="1">
      <alignment horizontal="center" vertical="center" shrinkToFit="1"/>
      <protection/>
    </xf>
    <xf numFmtId="0" fontId="16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12" fillId="35" borderId="0" xfId="0" applyFont="1" applyFill="1" applyBorder="1" applyAlignment="1">
      <alignment horizontal="center" vertical="center" shrinkToFit="1"/>
    </xf>
    <xf numFmtId="178" fontId="23" fillId="35" borderId="11" xfId="0" applyNumberFormat="1" applyFont="1" applyFill="1" applyBorder="1" applyAlignment="1">
      <alignment horizontal="center" vertical="center" shrinkToFit="1"/>
    </xf>
    <xf numFmtId="178" fontId="23" fillId="35" borderId="15" xfId="0" applyNumberFormat="1" applyFont="1" applyFill="1" applyBorder="1" applyAlignment="1">
      <alignment horizontal="center" vertical="center" shrinkToFit="1"/>
    </xf>
    <xf numFmtId="178" fontId="23" fillId="35" borderId="17" xfId="0" applyNumberFormat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8"/>
  <sheetViews>
    <sheetView tabSelected="1" zoomScalePageLayoutView="0" workbookViewId="0" topLeftCell="A20">
      <selection activeCell="I34" sqref="I34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1" width="4.50390625" style="48" customWidth="1"/>
    <col min="12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">
      <c r="P1" s="91" t="s">
        <v>63</v>
      </c>
      <c r="Q1" s="91"/>
      <c r="R1" s="91"/>
      <c r="S1" s="91"/>
      <c r="T1" s="91"/>
      <c r="U1" s="91"/>
      <c r="V1" s="91"/>
      <c r="Y1" s="55">
        <v>22</v>
      </c>
    </row>
    <row r="2" spans="2:27" ht="15.75" customHeight="1">
      <c r="B2" s="54"/>
      <c r="C2" s="54"/>
      <c r="D2" s="54"/>
      <c r="E2" s="92" t="s">
        <v>129</v>
      </c>
      <c r="F2" s="92"/>
      <c r="G2" s="73"/>
      <c r="H2" s="93" t="s">
        <v>76</v>
      </c>
      <c r="I2" s="93"/>
      <c r="J2" s="93"/>
      <c r="K2" s="93"/>
      <c r="L2" s="93"/>
      <c r="M2" s="64"/>
      <c r="N2" s="64"/>
      <c r="O2" s="64"/>
      <c r="P2" s="93" t="s">
        <v>64</v>
      </c>
      <c r="Q2" s="93"/>
      <c r="R2" s="93"/>
      <c r="S2" s="93"/>
      <c r="T2" s="93"/>
      <c r="U2" s="93"/>
      <c r="V2" s="101" t="s">
        <v>38</v>
      </c>
      <c r="W2" s="101"/>
      <c r="X2" s="101"/>
      <c r="Y2" s="55">
        <v>5</v>
      </c>
      <c r="Z2" s="63"/>
      <c r="AA2" s="62"/>
    </row>
    <row r="3" spans="2:27" ht="14.25" customHeight="1">
      <c r="B3" s="83" t="s">
        <v>22</v>
      </c>
      <c r="C3" s="83" t="s">
        <v>39</v>
      </c>
      <c r="D3" s="83" t="s">
        <v>40</v>
      </c>
      <c r="E3" s="88" t="s">
        <v>41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88" t="s">
        <v>42</v>
      </c>
      <c r="R3" s="89"/>
      <c r="S3" s="90"/>
      <c r="T3" s="88" t="s">
        <v>43</v>
      </c>
      <c r="U3" s="89"/>
      <c r="V3" s="89"/>
      <c r="W3" s="89"/>
      <c r="X3" s="90"/>
      <c r="Y3" s="83" t="s">
        <v>44</v>
      </c>
      <c r="Z3" s="63"/>
      <c r="AA3" s="62"/>
    </row>
    <row r="4" spans="2:27" ht="14.25" customHeight="1">
      <c r="B4" s="84"/>
      <c r="C4" s="84"/>
      <c r="D4" s="84"/>
      <c r="E4" s="106" t="s">
        <v>45</v>
      </c>
      <c r="F4" s="95" t="s">
        <v>59</v>
      </c>
      <c r="G4" s="83" t="s">
        <v>75</v>
      </c>
      <c r="H4" s="95" t="s">
        <v>59</v>
      </c>
      <c r="I4" s="83" t="s">
        <v>75</v>
      </c>
      <c r="J4" s="140" t="s">
        <v>46</v>
      </c>
      <c r="K4" s="141"/>
      <c r="L4" s="141"/>
      <c r="M4" s="141"/>
      <c r="N4" s="141"/>
      <c r="O4" s="141"/>
      <c r="P4" s="142"/>
      <c r="Q4" s="83" t="s">
        <v>47</v>
      </c>
      <c r="R4" s="83" t="s">
        <v>48</v>
      </c>
      <c r="S4" s="83" t="s">
        <v>49</v>
      </c>
      <c r="T4" s="83" t="s">
        <v>50</v>
      </c>
      <c r="U4" s="83" t="s">
        <v>51</v>
      </c>
      <c r="V4" s="83" t="s">
        <v>52</v>
      </c>
      <c r="W4" s="83" t="s">
        <v>53</v>
      </c>
      <c r="X4" s="83" t="s">
        <v>54</v>
      </c>
      <c r="Y4" s="84"/>
      <c r="Z4" s="63"/>
      <c r="AA4" s="62"/>
    </row>
    <row r="5" spans="2:27" ht="14.25" customHeight="1">
      <c r="B5" s="84"/>
      <c r="C5" s="84"/>
      <c r="D5" s="84"/>
      <c r="E5" s="106"/>
      <c r="F5" s="95"/>
      <c r="G5" s="96"/>
      <c r="H5" s="95"/>
      <c r="I5" s="96"/>
      <c r="J5" s="94" t="s">
        <v>65</v>
      </c>
      <c r="K5" s="94" t="s">
        <v>66</v>
      </c>
      <c r="L5" s="94" t="s">
        <v>143</v>
      </c>
      <c r="M5" s="94" t="s">
        <v>67</v>
      </c>
      <c r="N5" s="94" t="s">
        <v>68</v>
      </c>
      <c r="O5" s="144" t="s">
        <v>69</v>
      </c>
      <c r="P5" s="94" t="s">
        <v>70</v>
      </c>
      <c r="Q5" s="84"/>
      <c r="R5" s="84"/>
      <c r="S5" s="84"/>
      <c r="T5" s="84"/>
      <c r="U5" s="84"/>
      <c r="V5" s="84"/>
      <c r="W5" s="84"/>
      <c r="X5" s="84"/>
      <c r="Y5" s="84"/>
      <c r="Z5" s="63"/>
      <c r="AA5" s="62"/>
    </row>
    <row r="6" spans="2:45" ht="14.25" customHeight="1">
      <c r="B6" s="84"/>
      <c r="C6" s="84"/>
      <c r="D6" s="84"/>
      <c r="E6" s="106"/>
      <c r="F6" s="95"/>
      <c r="G6" s="96"/>
      <c r="H6" s="95"/>
      <c r="I6" s="96"/>
      <c r="J6" s="94"/>
      <c r="K6" s="94"/>
      <c r="L6" s="94"/>
      <c r="M6" s="94"/>
      <c r="N6" s="94"/>
      <c r="O6" s="144"/>
      <c r="P6" s="94"/>
      <c r="Q6" s="84"/>
      <c r="R6" s="84"/>
      <c r="S6" s="84"/>
      <c r="T6" s="85"/>
      <c r="U6" s="85"/>
      <c r="V6" s="85"/>
      <c r="W6" s="85"/>
      <c r="X6" s="85"/>
      <c r="Y6" s="84"/>
      <c r="Z6" s="63"/>
      <c r="AA6" s="67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4.25" customHeight="1">
      <c r="B7" s="85"/>
      <c r="C7" s="85"/>
      <c r="D7" s="85"/>
      <c r="E7" s="107"/>
      <c r="F7" s="105"/>
      <c r="G7" s="97"/>
      <c r="H7" s="95"/>
      <c r="I7" s="97"/>
      <c r="J7" s="94"/>
      <c r="K7" s="94"/>
      <c r="L7" s="94"/>
      <c r="M7" s="94"/>
      <c r="N7" s="94"/>
      <c r="O7" s="144"/>
      <c r="P7" s="94"/>
      <c r="Q7" s="85"/>
      <c r="R7" s="85"/>
      <c r="S7" s="85"/>
      <c r="T7" s="53">
        <v>5</v>
      </c>
      <c r="U7" s="53">
        <v>4</v>
      </c>
      <c r="V7" s="53">
        <v>3</v>
      </c>
      <c r="W7" s="53">
        <v>2</v>
      </c>
      <c r="X7" s="53">
        <v>1</v>
      </c>
      <c r="Y7" s="85"/>
      <c r="Z7" s="63"/>
      <c r="AA7" s="67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</row>
    <row r="8" spans="2:45" ht="12.75" customHeight="1">
      <c r="B8" s="123">
        <v>42289</v>
      </c>
      <c r="C8" s="80" t="s">
        <v>77</v>
      </c>
      <c r="D8" s="80" t="s">
        <v>78</v>
      </c>
      <c r="E8" s="98" t="s">
        <v>150</v>
      </c>
      <c r="F8" s="57" t="s">
        <v>151</v>
      </c>
      <c r="G8" s="49" t="s">
        <v>156</v>
      </c>
      <c r="H8" s="49" t="s">
        <v>152</v>
      </c>
      <c r="I8" s="49">
        <f>ROUND(0.2*650/1000,1)</f>
        <v>0.1</v>
      </c>
      <c r="J8" s="145">
        <v>6</v>
      </c>
      <c r="K8" s="118">
        <v>1.8</v>
      </c>
      <c r="L8" s="118">
        <v>0</v>
      </c>
      <c r="M8" s="155">
        <v>1</v>
      </c>
      <c r="N8" s="118">
        <v>0</v>
      </c>
      <c r="O8" s="118">
        <v>2.4</v>
      </c>
      <c r="P8" s="137">
        <f>J8*70+M8*25+O8*45+105</f>
        <v>658</v>
      </c>
      <c r="Q8" s="80"/>
      <c r="R8" s="80"/>
      <c r="S8" s="80"/>
      <c r="T8" s="80"/>
      <c r="U8" s="80"/>
      <c r="V8" s="80"/>
      <c r="W8" s="80"/>
      <c r="X8" s="80"/>
      <c r="Y8" s="80" t="s">
        <v>72</v>
      </c>
      <c r="Z8" s="63"/>
      <c r="AA8" s="67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</row>
    <row r="9" spans="2:45" ht="12.75" customHeight="1">
      <c r="B9" s="124"/>
      <c r="C9" s="81"/>
      <c r="D9" s="81"/>
      <c r="E9" s="99"/>
      <c r="F9" s="58" t="s">
        <v>153</v>
      </c>
      <c r="G9" s="50">
        <f>ROUND(0.2*650/1000,1)</f>
        <v>0.1</v>
      </c>
      <c r="H9" s="50"/>
      <c r="I9" s="50"/>
      <c r="J9" s="146"/>
      <c r="K9" s="119"/>
      <c r="L9" s="119"/>
      <c r="M9" s="156"/>
      <c r="N9" s="119"/>
      <c r="O9" s="119"/>
      <c r="P9" s="138"/>
      <c r="Q9" s="81"/>
      <c r="R9" s="81"/>
      <c r="S9" s="81"/>
      <c r="T9" s="81"/>
      <c r="U9" s="81"/>
      <c r="V9" s="81"/>
      <c r="W9" s="81"/>
      <c r="X9" s="81"/>
      <c r="Y9" s="81"/>
      <c r="Z9" s="63"/>
      <c r="AA9" s="67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</row>
    <row r="10" spans="2:45" ht="12.75" customHeight="1">
      <c r="B10" s="124"/>
      <c r="C10" s="81"/>
      <c r="D10" s="81"/>
      <c r="E10" s="100"/>
      <c r="F10" s="59" t="s">
        <v>154</v>
      </c>
      <c r="G10" s="50">
        <f>ROUND(0.2*650/1000,1)</f>
        <v>0.1</v>
      </c>
      <c r="H10" s="51"/>
      <c r="I10" s="50"/>
      <c r="J10" s="146"/>
      <c r="K10" s="119"/>
      <c r="L10" s="119"/>
      <c r="M10" s="156"/>
      <c r="N10" s="119"/>
      <c r="O10" s="119"/>
      <c r="P10" s="138"/>
      <c r="Q10" s="82"/>
      <c r="R10" s="82"/>
      <c r="S10" s="82"/>
      <c r="T10" s="82"/>
      <c r="U10" s="82"/>
      <c r="V10" s="82"/>
      <c r="W10" s="82"/>
      <c r="X10" s="82"/>
      <c r="Y10" s="81"/>
      <c r="Z10" s="63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</row>
    <row r="11" spans="2:45" ht="12.75" customHeight="1">
      <c r="B11" s="124"/>
      <c r="C11" s="81"/>
      <c r="D11" s="81"/>
      <c r="E11" s="102" t="s">
        <v>80</v>
      </c>
      <c r="F11" s="58" t="s">
        <v>81</v>
      </c>
      <c r="G11" s="49">
        <f>ROUND(70*650/1000,0)</f>
        <v>46</v>
      </c>
      <c r="H11" s="49" t="s">
        <v>82</v>
      </c>
      <c r="I11" s="49" t="s">
        <v>140</v>
      </c>
      <c r="J11" s="146"/>
      <c r="K11" s="119"/>
      <c r="L11" s="119"/>
      <c r="M11" s="156"/>
      <c r="N11" s="119"/>
      <c r="O11" s="119"/>
      <c r="P11" s="138"/>
      <c r="Q11" s="80"/>
      <c r="R11" s="80"/>
      <c r="S11" s="80"/>
      <c r="T11" s="80"/>
      <c r="U11" s="80"/>
      <c r="V11" s="80"/>
      <c r="W11" s="80"/>
      <c r="X11" s="80"/>
      <c r="Y11" s="81"/>
      <c r="AA11" s="56"/>
      <c r="AB11" s="76"/>
      <c r="AC11" s="56"/>
      <c r="AD11" s="56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</row>
    <row r="12" spans="2:45" ht="12.75" customHeight="1">
      <c r="B12" s="124"/>
      <c r="C12" s="81"/>
      <c r="D12" s="81"/>
      <c r="E12" s="103"/>
      <c r="F12" s="58" t="s">
        <v>83</v>
      </c>
      <c r="G12" s="50">
        <f>ROUND(8*650/1000,0)</f>
        <v>5</v>
      </c>
      <c r="H12" s="50"/>
      <c r="I12" s="50"/>
      <c r="J12" s="146"/>
      <c r="K12" s="119"/>
      <c r="L12" s="119"/>
      <c r="M12" s="156"/>
      <c r="N12" s="119"/>
      <c r="O12" s="119"/>
      <c r="P12" s="138"/>
      <c r="Q12" s="81"/>
      <c r="R12" s="81"/>
      <c r="S12" s="81"/>
      <c r="T12" s="81"/>
      <c r="U12" s="81"/>
      <c r="V12" s="81"/>
      <c r="W12" s="81"/>
      <c r="X12" s="81"/>
      <c r="Y12" s="81"/>
      <c r="Z12" s="55"/>
      <c r="AA12" s="56"/>
      <c r="AB12" s="76"/>
      <c r="AC12" s="56"/>
      <c r="AD12" s="56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</row>
    <row r="13" spans="2:45" ht="12.75" customHeight="1">
      <c r="B13" s="124"/>
      <c r="C13" s="81"/>
      <c r="D13" s="81"/>
      <c r="E13" s="104"/>
      <c r="F13" s="58" t="s">
        <v>139</v>
      </c>
      <c r="G13" s="51">
        <f>ROUND(17*650/1000,0)</f>
        <v>11</v>
      </c>
      <c r="H13" s="51"/>
      <c r="I13" s="51"/>
      <c r="J13" s="146"/>
      <c r="K13" s="119"/>
      <c r="L13" s="119"/>
      <c r="M13" s="156"/>
      <c r="N13" s="119"/>
      <c r="O13" s="119"/>
      <c r="P13" s="138"/>
      <c r="Q13" s="82"/>
      <c r="R13" s="82"/>
      <c r="S13" s="82"/>
      <c r="T13" s="82"/>
      <c r="U13" s="82"/>
      <c r="V13" s="82"/>
      <c r="W13" s="82"/>
      <c r="X13" s="82"/>
      <c r="Y13" s="81"/>
      <c r="Z13" s="55"/>
      <c r="AA13" s="56"/>
      <c r="AB13" s="76"/>
      <c r="AC13" s="56"/>
      <c r="AD13" s="56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</row>
    <row r="14" spans="2:45" ht="12.75" customHeight="1">
      <c r="B14" s="124"/>
      <c r="C14" s="81"/>
      <c r="D14" s="81"/>
      <c r="E14" s="105" t="s">
        <v>84</v>
      </c>
      <c r="F14" s="65" t="s">
        <v>85</v>
      </c>
      <c r="G14" s="49">
        <f>ROUND(61.54*650/1000,0)</f>
        <v>40</v>
      </c>
      <c r="H14" s="49"/>
      <c r="I14" s="50"/>
      <c r="J14" s="146"/>
      <c r="K14" s="119"/>
      <c r="L14" s="119"/>
      <c r="M14" s="156"/>
      <c r="N14" s="119"/>
      <c r="O14" s="119"/>
      <c r="P14" s="138"/>
      <c r="Q14" s="80"/>
      <c r="R14" s="80"/>
      <c r="S14" s="80"/>
      <c r="T14" s="80"/>
      <c r="U14" s="80"/>
      <c r="V14" s="80"/>
      <c r="W14" s="80"/>
      <c r="X14" s="80"/>
      <c r="Y14" s="81"/>
      <c r="Z14" s="55"/>
      <c r="AA14" s="56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</row>
    <row r="15" spans="2:45" ht="12.75" customHeight="1">
      <c r="B15" s="124"/>
      <c r="C15" s="81"/>
      <c r="D15" s="81"/>
      <c r="E15" s="106"/>
      <c r="F15" s="50" t="s">
        <v>86</v>
      </c>
      <c r="G15" s="50">
        <f>ROUND(0.7*650/1000,1)</f>
        <v>0.5</v>
      </c>
      <c r="H15" s="50"/>
      <c r="I15" s="50"/>
      <c r="J15" s="146"/>
      <c r="K15" s="119"/>
      <c r="L15" s="119"/>
      <c r="M15" s="156"/>
      <c r="N15" s="119"/>
      <c r="O15" s="119"/>
      <c r="P15" s="138"/>
      <c r="Q15" s="81"/>
      <c r="R15" s="81"/>
      <c r="S15" s="81"/>
      <c r="T15" s="81"/>
      <c r="U15" s="81"/>
      <c r="V15" s="81"/>
      <c r="W15" s="81"/>
      <c r="X15" s="81"/>
      <c r="Y15" s="81"/>
      <c r="Z15" s="55"/>
      <c r="AA15" s="56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</row>
    <row r="16" spans="2:45" ht="12.75" customHeight="1">
      <c r="B16" s="124"/>
      <c r="C16" s="81"/>
      <c r="D16" s="81"/>
      <c r="E16" s="107"/>
      <c r="F16" s="51"/>
      <c r="G16" s="51"/>
      <c r="H16" s="51"/>
      <c r="I16" s="51"/>
      <c r="J16" s="146"/>
      <c r="K16" s="119"/>
      <c r="L16" s="119"/>
      <c r="M16" s="156"/>
      <c r="N16" s="119"/>
      <c r="O16" s="119"/>
      <c r="P16" s="138"/>
      <c r="Q16" s="82"/>
      <c r="R16" s="82"/>
      <c r="S16" s="82"/>
      <c r="T16" s="82"/>
      <c r="U16" s="82"/>
      <c r="V16" s="82"/>
      <c r="W16" s="82"/>
      <c r="X16" s="82"/>
      <c r="Y16" s="81"/>
      <c r="Z16" s="55"/>
      <c r="AA16" s="56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</row>
    <row r="17" spans="2:45" ht="12.75" customHeight="1">
      <c r="B17" s="124"/>
      <c r="C17" s="81"/>
      <c r="D17" s="81"/>
      <c r="E17" s="112" t="s">
        <v>87</v>
      </c>
      <c r="F17" s="49" t="s">
        <v>88</v>
      </c>
      <c r="G17" s="49">
        <f>ROUND(10*650/1000,0)</f>
        <v>7</v>
      </c>
      <c r="H17" s="49"/>
      <c r="I17" s="50"/>
      <c r="J17" s="146"/>
      <c r="K17" s="119"/>
      <c r="L17" s="119"/>
      <c r="M17" s="156"/>
      <c r="N17" s="119"/>
      <c r="O17" s="119"/>
      <c r="P17" s="138"/>
      <c r="Q17" s="80"/>
      <c r="R17" s="80"/>
      <c r="S17" s="80"/>
      <c r="T17" s="80"/>
      <c r="U17" s="80"/>
      <c r="V17" s="80"/>
      <c r="W17" s="80"/>
      <c r="X17" s="80"/>
      <c r="Y17" s="81"/>
      <c r="Z17" s="55"/>
      <c r="AA17" s="56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</row>
    <row r="18" spans="2:45" ht="12.75" customHeight="1">
      <c r="B18" s="124"/>
      <c r="C18" s="81"/>
      <c r="D18" s="81"/>
      <c r="E18" s="113"/>
      <c r="F18" s="52" t="s">
        <v>89</v>
      </c>
      <c r="G18" s="50">
        <f>ROUND(18*650/1000,0)</f>
        <v>12</v>
      </c>
      <c r="H18" s="50"/>
      <c r="I18" s="50"/>
      <c r="J18" s="146"/>
      <c r="K18" s="119"/>
      <c r="L18" s="119"/>
      <c r="M18" s="156"/>
      <c r="N18" s="119"/>
      <c r="O18" s="119"/>
      <c r="P18" s="138"/>
      <c r="Q18" s="81"/>
      <c r="R18" s="81"/>
      <c r="S18" s="81"/>
      <c r="T18" s="81"/>
      <c r="U18" s="81"/>
      <c r="V18" s="81"/>
      <c r="W18" s="81"/>
      <c r="X18" s="81"/>
      <c r="Y18" s="81"/>
      <c r="Z18" s="55"/>
      <c r="AA18" s="56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2.75" customHeight="1">
      <c r="B19" s="125"/>
      <c r="C19" s="82"/>
      <c r="D19" s="82"/>
      <c r="E19" s="114"/>
      <c r="F19" s="51" t="s">
        <v>90</v>
      </c>
      <c r="G19" s="50">
        <f>ROUND(30*650/1000,0)</f>
        <v>20</v>
      </c>
      <c r="H19" s="51"/>
      <c r="I19" s="51"/>
      <c r="J19" s="147"/>
      <c r="K19" s="120"/>
      <c r="L19" s="120"/>
      <c r="M19" s="157"/>
      <c r="N19" s="120"/>
      <c r="O19" s="120"/>
      <c r="P19" s="139"/>
      <c r="Q19" s="82"/>
      <c r="R19" s="82"/>
      <c r="S19" s="82"/>
      <c r="T19" s="82"/>
      <c r="U19" s="82"/>
      <c r="V19" s="82"/>
      <c r="W19" s="82"/>
      <c r="X19" s="82"/>
      <c r="Y19" s="82"/>
      <c r="Z19" s="55"/>
      <c r="AA19" s="56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2.75" customHeight="1">
      <c r="B20" s="109" t="s">
        <v>60</v>
      </c>
      <c r="C20" s="110"/>
      <c r="D20" s="111"/>
      <c r="E20" s="115" t="s">
        <v>133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7"/>
      <c r="Z20" s="55"/>
      <c r="AA20" s="56"/>
      <c r="AB20" s="69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2.75" customHeight="1">
      <c r="B21" s="123">
        <v>42290</v>
      </c>
      <c r="C21" s="80" t="s">
        <v>91</v>
      </c>
      <c r="D21" s="80" t="s">
        <v>78</v>
      </c>
      <c r="E21" s="102" t="s">
        <v>92</v>
      </c>
      <c r="F21" s="57" t="s">
        <v>93</v>
      </c>
      <c r="G21" s="49">
        <f>ROUND(58*650/1000,0)</f>
        <v>38</v>
      </c>
      <c r="H21" s="49" t="s">
        <v>94</v>
      </c>
      <c r="I21" s="49">
        <f>ROUND(12*650/1000,0)</f>
        <v>8</v>
      </c>
      <c r="J21" s="145">
        <v>5.3999999999999995</v>
      </c>
      <c r="K21" s="118">
        <v>1.7904761904761906</v>
      </c>
      <c r="L21" s="118">
        <v>0</v>
      </c>
      <c r="M21" s="155">
        <v>2.1799999999999993</v>
      </c>
      <c r="N21" s="118">
        <v>0</v>
      </c>
      <c r="O21" s="118">
        <v>2</v>
      </c>
      <c r="P21" s="137">
        <v>656.7857142857142</v>
      </c>
      <c r="Q21" s="80" t="s">
        <v>61</v>
      </c>
      <c r="R21" s="80" t="s">
        <v>61</v>
      </c>
      <c r="S21" s="80" t="s">
        <v>61</v>
      </c>
      <c r="T21" s="80" t="s">
        <v>61</v>
      </c>
      <c r="U21" s="80" t="s">
        <v>61</v>
      </c>
      <c r="V21" s="80" t="s">
        <v>61</v>
      </c>
      <c r="W21" s="80" t="s">
        <v>61</v>
      </c>
      <c r="X21" s="80" t="s">
        <v>61</v>
      </c>
      <c r="Y21" s="80" t="s">
        <v>61</v>
      </c>
      <c r="Z21" s="55"/>
      <c r="AA21" s="56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2.75" customHeight="1">
      <c r="B22" s="124"/>
      <c r="C22" s="81"/>
      <c r="D22" s="81"/>
      <c r="E22" s="103"/>
      <c r="F22" s="58" t="s">
        <v>95</v>
      </c>
      <c r="G22" s="50">
        <f>ROUND(18*650/1000,0)</f>
        <v>12</v>
      </c>
      <c r="H22" s="50"/>
      <c r="I22" s="50"/>
      <c r="J22" s="146"/>
      <c r="K22" s="119"/>
      <c r="L22" s="119"/>
      <c r="M22" s="156"/>
      <c r="N22" s="119"/>
      <c r="O22" s="119"/>
      <c r="P22" s="138"/>
      <c r="Q22" s="81"/>
      <c r="R22" s="81"/>
      <c r="S22" s="81"/>
      <c r="T22" s="81"/>
      <c r="U22" s="81"/>
      <c r="V22" s="81"/>
      <c r="W22" s="81"/>
      <c r="X22" s="81"/>
      <c r="Y22" s="81"/>
      <c r="Z22" s="55"/>
      <c r="AA22" s="56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2.75" customHeight="1">
      <c r="B23" s="124"/>
      <c r="C23" s="81"/>
      <c r="D23" s="81"/>
      <c r="E23" s="104"/>
      <c r="F23" s="59" t="s">
        <v>145</v>
      </c>
      <c r="G23" s="50">
        <f>ROUND(6*650/1000,0)</f>
        <v>4</v>
      </c>
      <c r="H23" s="51"/>
      <c r="I23" s="50"/>
      <c r="J23" s="146"/>
      <c r="K23" s="119"/>
      <c r="L23" s="119"/>
      <c r="M23" s="156"/>
      <c r="N23" s="119"/>
      <c r="O23" s="119"/>
      <c r="P23" s="138"/>
      <c r="Q23" s="82"/>
      <c r="R23" s="82"/>
      <c r="S23" s="82"/>
      <c r="T23" s="82"/>
      <c r="U23" s="82"/>
      <c r="V23" s="82"/>
      <c r="W23" s="82"/>
      <c r="X23" s="82"/>
      <c r="Y23" s="81"/>
      <c r="Z23" s="55"/>
      <c r="AA23" s="56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2.75" customHeight="1">
      <c r="B24" s="124"/>
      <c r="C24" s="81"/>
      <c r="D24" s="81"/>
      <c r="E24" s="98" t="s">
        <v>130</v>
      </c>
      <c r="F24" s="58" t="s">
        <v>131</v>
      </c>
      <c r="G24" s="49">
        <f>ROUND(16.7*650/1000,0)</f>
        <v>11</v>
      </c>
      <c r="H24" s="49"/>
      <c r="I24" s="49"/>
      <c r="J24" s="146"/>
      <c r="K24" s="119"/>
      <c r="L24" s="119"/>
      <c r="M24" s="156"/>
      <c r="N24" s="119"/>
      <c r="O24" s="119"/>
      <c r="P24" s="138"/>
      <c r="Q24" s="80"/>
      <c r="R24" s="80"/>
      <c r="S24" s="80"/>
      <c r="T24" s="80"/>
      <c r="U24" s="80"/>
      <c r="V24" s="80"/>
      <c r="W24" s="80"/>
      <c r="X24" s="80"/>
      <c r="Y24" s="81"/>
      <c r="Z24" s="55"/>
      <c r="AA24" s="56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2.75" customHeight="1">
      <c r="B25" s="124"/>
      <c r="C25" s="81"/>
      <c r="D25" s="81"/>
      <c r="E25" s="99"/>
      <c r="F25" s="58" t="s">
        <v>132</v>
      </c>
      <c r="G25" s="50">
        <f>ROUND(20*650/1000,0)</f>
        <v>13</v>
      </c>
      <c r="H25" s="50"/>
      <c r="I25" s="50"/>
      <c r="J25" s="146"/>
      <c r="K25" s="119"/>
      <c r="L25" s="119"/>
      <c r="M25" s="156"/>
      <c r="N25" s="119"/>
      <c r="O25" s="119"/>
      <c r="P25" s="138"/>
      <c r="Q25" s="81"/>
      <c r="R25" s="81"/>
      <c r="S25" s="81"/>
      <c r="T25" s="81"/>
      <c r="U25" s="81"/>
      <c r="V25" s="81"/>
      <c r="W25" s="81"/>
      <c r="X25" s="81"/>
      <c r="Y25" s="81"/>
      <c r="Z25" s="55"/>
      <c r="AA25" s="76"/>
      <c r="AB25" s="66"/>
      <c r="AC25" s="66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2.75" customHeight="1">
      <c r="B26" s="124"/>
      <c r="C26" s="81"/>
      <c r="D26" s="81"/>
      <c r="E26" s="100"/>
      <c r="F26" s="58"/>
      <c r="G26" s="51"/>
      <c r="H26" s="51"/>
      <c r="I26" s="51"/>
      <c r="J26" s="146"/>
      <c r="K26" s="119"/>
      <c r="L26" s="119"/>
      <c r="M26" s="156"/>
      <c r="N26" s="119"/>
      <c r="O26" s="119"/>
      <c r="P26" s="138"/>
      <c r="Q26" s="82"/>
      <c r="R26" s="82"/>
      <c r="S26" s="82"/>
      <c r="T26" s="82"/>
      <c r="U26" s="82"/>
      <c r="V26" s="82"/>
      <c r="W26" s="82"/>
      <c r="X26" s="82"/>
      <c r="Y26" s="81"/>
      <c r="Z26" s="55"/>
      <c r="AA26" s="76"/>
      <c r="AB26" s="66"/>
      <c r="AC26" s="66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2.75" customHeight="1">
      <c r="B27" s="124"/>
      <c r="C27" s="81"/>
      <c r="D27" s="81"/>
      <c r="E27" s="105" t="s">
        <v>84</v>
      </c>
      <c r="F27" s="65" t="s">
        <v>85</v>
      </c>
      <c r="G27" s="49">
        <f>ROUND(61.54*650/1000,0)</f>
        <v>40</v>
      </c>
      <c r="H27" s="49"/>
      <c r="I27" s="50"/>
      <c r="J27" s="146"/>
      <c r="K27" s="119"/>
      <c r="L27" s="119"/>
      <c r="M27" s="156"/>
      <c r="N27" s="119"/>
      <c r="O27" s="119"/>
      <c r="P27" s="138"/>
      <c r="Q27" s="80" t="s">
        <v>61</v>
      </c>
      <c r="R27" s="80" t="s">
        <v>61</v>
      </c>
      <c r="S27" s="80" t="s">
        <v>61</v>
      </c>
      <c r="T27" s="80" t="s">
        <v>61</v>
      </c>
      <c r="U27" s="80" t="s">
        <v>61</v>
      </c>
      <c r="V27" s="80" t="s">
        <v>61</v>
      </c>
      <c r="W27" s="80" t="s">
        <v>61</v>
      </c>
      <c r="X27" s="80" t="s">
        <v>61</v>
      </c>
      <c r="Y27" s="81"/>
      <c r="Z27" s="55"/>
      <c r="AA27" s="76"/>
      <c r="AB27" s="66"/>
      <c r="AC27" s="66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2.75" customHeight="1">
      <c r="B28" s="124"/>
      <c r="C28" s="81"/>
      <c r="D28" s="81"/>
      <c r="E28" s="106"/>
      <c r="F28" s="50" t="s">
        <v>97</v>
      </c>
      <c r="G28" s="50">
        <f>ROUND(0.7*650/1000,1)</f>
        <v>0.5</v>
      </c>
      <c r="H28" s="50"/>
      <c r="I28" s="50"/>
      <c r="J28" s="146"/>
      <c r="K28" s="119"/>
      <c r="L28" s="119"/>
      <c r="M28" s="156"/>
      <c r="N28" s="119"/>
      <c r="O28" s="119"/>
      <c r="P28" s="138"/>
      <c r="Q28" s="81"/>
      <c r="R28" s="81"/>
      <c r="S28" s="81"/>
      <c r="T28" s="81"/>
      <c r="U28" s="81"/>
      <c r="V28" s="81"/>
      <c r="W28" s="81"/>
      <c r="X28" s="81"/>
      <c r="Y28" s="81"/>
      <c r="Z28" s="55"/>
      <c r="AA28" s="56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2.75" customHeight="1">
      <c r="B29" s="124"/>
      <c r="C29" s="81"/>
      <c r="D29" s="81"/>
      <c r="E29" s="107"/>
      <c r="F29" s="51"/>
      <c r="G29" s="51"/>
      <c r="H29" s="51"/>
      <c r="I29" s="51"/>
      <c r="J29" s="146"/>
      <c r="K29" s="119"/>
      <c r="L29" s="119"/>
      <c r="M29" s="156"/>
      <c r="N29" s="119"/>
      <c r="O29" s="119"/>
      <c r="P29" s="138"/>
      <c r="Q29" s="82"/>
      <c r="R29" s="82"/>
      <c r="S29" s="82"/>
      <c r="T29" s="82"/>
      <c r="U29" s="82"/>
      <c r="V29" s="82"/>
      <c r="W29" s="82"/>
      <c r="X29" s="82"/>
      <c r="Y29" s="81"/>
      <c r="Z29" s="55"/>
      <c r="AA29" s="56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12.75" customHeight="1">
      <c r="B30" s="124"/>
      <c r="C30" s="81"/>
      <c r="D30" s="81"/>
      <c r="E30" s="112" t="s">
        <v>98</v>
      </c>
      <c r="F30" s="49" t="s">
        <v>99</v>
      </c>
      <c r="G30" s="49">
        <f>ROUND(20*650/1000,0)</f>
        <v>13</v>
      </c>
      <c r="H30" s="49" t="s">
        <v>100</v>
      </c>
      <c r="I30" s="50">
        <f>ROUND(10*650/1000,0)</f>
        <v>7</v>
      </c>
      <c r="J30" s="146"/>
      <c r="K30" s="119"/>
      <c r="L30" s="119"/>
      <c r="M30" s="156"/>
      <c r="N30" s="119"/>
      <c r="O30" s="119"/>
      <c r="P30" s="138"/>
      <c r="Q30" s="80" t="s">
        <v>61</v>
      </c>
      <c r="R30" s="80" t="s">
        <v>61</v>
      </c>
      <c r="S30" s="80" t="s">
        <v>61</v>
      </c>
      <c r="T30" s="80" t="s">
        <v>61</v>
      </c>
      <c r="U30" s="80" t="s">
        <v>61</v>
      </c>
      <c r="V30" s="80" t="s">
        <v>61</v>
      </c>
      <c r="W30" s="80" t="s">
        <v>61</v>
      </c>
      <c r="X30" s="80" t="s">
        <v>61</v>
      </c>
      <c r="Y30" s="81"/>
      <c r="Z30" s="55"/>
      <c r="AA30" s="56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2.75" customHeight="1">
      <c r="B31" s="124"/>
      <c r="C31" s="81"/>
      <c r="D31" s="81"/>
      <c r="E31" s="113"/>
      <c r="F31" s="52" t="s">
        <v>101</v>
      </c>
      <c r="G31" s="50">
        <f>ROUND(6*650/1000,0)</f>
        <v>4</v>
      </c>
      <c r="H31" s="50" t="s">
        <v>102</v>
      </c>
      <c r="I31" s="50">
        <f>ROUND(0.7*650/1000,1)</f>
        <v>0.5</v>
      </c>
      <c r="J31" s="146"/>
      <c r="K31" s="119"/>
      <c r="L31" s="119"/>
      <c r="M31" s="156"/>
      <c r="N31" s="119"/>
      <c r="O31" s="119"/>
      <c r="P31" s="138"/>
      <c r="Q31" s="81"/>
      <c r="R31" s="81"/>
      <c r="S31" s="81"/>
      <c r="T31" s="81"/>
      <c r="U31" s="81"/>
      <c r="V31" s="81"/>
      <c r="W31" s="81"/>
      <c r="X31" s="81"/>
      <c r="Y31" s="81"/>
      <c r="Z31" s="55"/>
      <c r="AA31" s="56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2.75" customHeight="1">
      <c r="B32" s="125"/>
      <c r="C32" s="82"/>
      <c r="D32" s="82"/>
      <c r="E32" s="114"/>
      <c r="F32" s="51" t="s">
        <v>83</v>
      </c>
      <c r="G32" s="51">
        <f>ROUND(7*650/1000,0)</f>
        <v>5</v>
      </c>
      <c r="H32" s="51"/>
      <c r="I32" s="51"/>
      <c r="J32" s="147"/>
      <c r="K32" s="120"/>
      <c r="L32" s="120"/>
      <c r="M32" s="157"/>
      <c r="N32" s="120"/>
      <c r="O32" s="120"/>
      <c r="P32" s="139"/>
      <c r="Q32" s="82"/>
      <c r="R32" s="82"/>
      <c r="S32" s="82"/>
      <c r="T32" s="82"/>
      <c r="U32" s="82"/>
      <c r="V32" s="82"/>
      <c r="W32" s="82"/>
      <c r="X32" s="82"/>
      <c r="Y32" s="82"/>
      <c r="Z32" s="55"/>
      <c r="AA32" s="56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6" ht="12.75" customHeight="1">
      <c r="B33" s="109" t="s">
        <v>60</v>
      </c>
      <c r="C33" s="110"/>
      <c r="D33" s="111"/>
      <c r="E33" s="115" t="s">
        <v>144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7"/>
      <c r="Z33" s="55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</row>
    <row r="34" spans="2:45" ht="12.75" customHeight="1">
      <c r="B34" s="123">
        <v>42291</v>
      </c>
      <c r="C34" s="80" t="s">
        <v>103</v>
      </c>
      <c r="D34" s="80" t="s">
        <v>104</v>
      </c>
      <c r="E34" s="102" t="s">
        <v>105</v>
      </c>
      <c r="F34" s="57" t="s">
        <v>146</v>
      </c>
      <c r="G34" s="49">
        <f>ROUND(10*650/1000,0)</f>
        <v>7</v>
      </c>
      <c r="H34" s="49" t="s">
        <v>158</v>
      </c>
      <c r="I34" s="49">
        <f>ROUND(25*650/1000,0)</f>
        <v>16</v>
      </c>
      <c r="J34" s="145">
        <v>5</v>
      </c>
      <c r="K34" s="118">
        <v>1.7082251082251083</v>
      </c>
      <c r="L34" s="118">
        <v>0</v>
      </c>
      <c r="M34" s="155">
        <v>1.1600000000000001</v>
      </c>
      <c r="N34" s="118">
        <v>1</v>
      </c>
      <c r="O34" s="118">
        <v>2.5</v>
      </c>
      <c r="P34" s="137">
        <v>679.6168831168832</v>
      </c>
      <c r="Q34" s="80"/>
      <c r="R34" s="80"/>
      <c r="S34" s="80"/>
      <c r="T34" s="80"/>
      <c r="U34" s="80"/>
      <c r="V34" s="80"/>
      <c r="W34" s="80"/>
      <c r="X34" s="80"/>
      <c r="Y34" s="80" t="s">
        <v>148</v>
      </c>
      <c r="Z34" s="55"/>
      <c r="AA34" s="56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1:45" ht="12.75" customHeight="1">
      <c r="A35" s="108"/>
      <c r="B35" s="124"/>
      <c r="C35" s="81"/>
      <c r="D35" s="81"/>
      <c r="E35" s="103"/>
      <c r="F35" s="58" t="s">
        <v>139</v>
      </c>
      <c r="G35" s="50">
        <f>ROUND(15*650/1000,0)</f>
        <v>10</v>
      </c>
      <c r="H35" s="50" t="s">
        <v>106</v>
      </c>
      <c r="I35" s="50">
        <f>ROUND(2*650/1000,0)</f>
        <v>1</v>
      </c>
      <c r="J35" s="146"/>
      <c r="K35" s="119"/>
      <c r="L35" s="119"/>
      <c r="M35" s="156"/>
      <c r="N35" s="119"/>
      <c r="O35" s="119"/>
      <c r="P35" s="138"/>
      <c r="Q35" s="81"/>
      <c r="R35" s="81"/>
      <c r="S35" s="81"/>
      <c r="T35" s="81"/>
      <c r="U35" s="81"/>
      <c r="V35" s="81"/>
      <c r="W35" s="81"/>
      <c r="X35" s="81"/>
      <c r="Y35" s="81"/>
      <c r="Z35" s="55"/>
      <c r="AA35" s="56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1:45" ht="12.75" customHeight="1">
      <c r="A36" s="108"/>
      <c r="B36" s="124"/>
      <c r="C36" s="81"/>
      <c r="D36" s="81"/>
      <c r="E36" s="104"/>
      <c r="F36" s="59" t="s">
        <v>79</v>
      </c>
      <c r="G36" s="50">
        <f>ROUND(18*650/1000,0)</f>
        <v>12</v>
      </c>
      <c r="H36" s="51" t="s">
        <v>107</v>
      </c>
      <c r="I36" s="50" t="s">
        <v>141</v>
      </c>
      <c r="J36" s="146"/>
      <c r="K36" s="119"/>
      <c r="L36" s="119"/>
      <c r="M36" s="156"/>
      <c r="N36" s="119"/>
      <c r="O36" s="119"/>
      <c r="P36" s="138"/>
      <c r="Q36" s="82"/>
      <c r="R36" s="82"/>
      <c r="S36" s="82"/>
      <c r="T36" s="82"/>
      <c r="U36" s="82"/>
      <c r="V36" s="82"/>
      <c r="W36" s="82"/>
      <c r="X36" s="82"/>
      <c r="Y36" s="81"/>
      <c r="Z36" s="55"/>
      <c r="AA36" s="56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1:45" ht="12.75" customHeight="1">
      <c r="A37" s="108"/>
      <c r="B37" s="124"/>
      <c r="C37" s="81"/>
      <c r="D37" s="81"/>
      <c r="E37" s="102" t="s">
        <v>84</v>
      </c>
      <c r="F37" s="65" t="s">
        <v>85</v>
      </c>
      <c r="G37" s="49">
        <f>ROUND(61.54*650/1000,0)</f>
        <v>40</v>
      </c>
      <c r="H37" s="49"/>
      <c r="I37" s="49"/>
      <c r="J37" s="146"/>
      <c r="K37" s="119"/>
      <c r="L37" s="119"/>
      <c r="M37" s="156"/>
      <c r="N37" s="119"/>
      <c r="O37" s="119"/>
      <c r="P37" s="138"/>
      <c r="Q37" s="80"/>
      <c r="R37" s="80"/>
      <c r="S37" s="80"/>
      <c r="T37" s="80"/>
      <c r="U37" s="80"/>
      <c r="V37" s="80"/>
      <c r="W37" s="80"/>
      <c r="X37" s="80"/>
      <c r="Y37" s="81"/>
      <c r="Z37" s="55"/>
      <c r="AA37" s="56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2.75" customHeight="1">
      <c r="B38" s="124"/>
      <c r="C38" s="81"/>
      <c r="D38" s="81"/>
      <c r="E38" s="103"/>
      <c r="F38" s="50" t="s">
        <v>97</v>
      </c>
      <c r="G38" s="50">
        <f>ROUND(0.7*650/1000,1)</f>
        <v>0.5</v>
      </c>
      <c r="H38" s="50"/>
      <c r="I38" s="50"/>
      <c r="J38" s="146"/>
      <c r="K38" s="119"/>
      <c r="L38" s="119"/>
      <c r="M38" s="156"/>
      <c r="N38" s="119"/>
      <c r="O38" s="119"/>
      <c r="P38" s="138"/>
      <c r="Q38" s="81"/>
      <c r="R38" s="81"/>
      <c r="S38" s="81"/>
      <c r="T38" s="81"/>
      <c r="U38" s="81"/>
      <c r="V38" s="81"/>
      <c r="W38" s="81"/>
      <c r="X38" s="81"/>
      <c r="Y38" s="81"/>
      <c r="Z38" s="55"/>
      <c r="AA38" s="56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2.75" customHeight="1">
      <c r="B39" s="124"/>
      <c r="C39" s="81"/>
      <c r="D39" s="81"/>
      <c r="E39" s="104"/>
      <c r="F39" s="58"/>
      <c r="G39" s="51"/>
      <c r="H39" s="51"/>
      <c r="I39" s="51"/>
      <c r="J39" s="146"/>
      <c r="K39" s="119"/>
      <c r="L39" s="119"/>
      <c r="M39" s="156"/>
      <c r="N39" s="119"/>
      <c r="O39" s="119"/>
      <c r="P39" s="138"/>
      <c r="Q39" s="82"/>
      <c r="R39" s="82"/>
      <c r="S39" s="82"/>
      <c r="T39" s="82"/>
      <c r="U39" s="82"/>
      <c r="V39" s="82"/>
      <c r="W39" s="82"/>
      <c r="X39" s="82"/>
      <c r="Y39" s="81"/>
      <c r="Z39" s="55"/>
      <c r="AA39" s="56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2.75" customHeight="1">
      <c r="B40" s="124"/>
      <c r="C40" s="81"/>
      <c r="D40" s="81"/>
      <c r="E40" s="105" t="s">
        <v>108</v>
      </c>
      <c r="F40" s="65" t="s">
        <v>83</v>
      </c>
      <c r="G40" s="49">
        <f>ROUND(5*650/1000,0)</f>
        <v>3</v>
      </c>
      <c r="H40" s="49"/>
      <c r="I40" s="50"/>
      <c r="J40" s="146"/>
      <c r="K40" s="119"/>
      <c r="L40" s="119"/>
      <c r="M40" s="156"/>
      <c r="N40" s="119"/>
      <c r="O40" s="119"/>
      <c r="P40" s="138"/>
      <c r="Q40" s="80"/>
      <c r="R40" s="80"/>
      <c r="S40" s="80"/>
      <c r="T40" s="80"/>
      <c r="U40" s="80"/>
      <c r="V40" s="80"/>
      <c r="W40" s="80"/>
      <c r="X40" s="80"/>
      <c r="Y40" s="81"/>
      <c r="Z40" s="55"/>
      <c r="AA40" s="56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2.75" customHeight="1">
      <c r="B41" s="124"/>
      <c r="C41" s="81"/>
      <c r="D41" s="81"/>
      <c r="E41" s="106"/>
      <c r="F41" s="50" t="s">
        <v>109</v>
      </c>
      <c r="G41" s="50">
        <f>ROUND(23*650/1000,0)</f>
        <v>15</v>
      </c>
      <c r="H41" s="50"/>
      <c r="I41" s="50"/>
      <c r="J41" s="146"/>
      <c r="K41" s="119"/>
      <c r="L41" s="119"/>
      <c r="M41" s="156"/>
      <c r="N41" s="119"/>
      <c r="O41" s="119"/>
      <c r="P41" s="138"/>
      <c r="Q41" s="81"/>
      <c r="R41" s="81"/>
      <c r="S41" s="81"/>
      <c r="T41" s="81"/>
      <c r="U41" s="81"/>
      <c r="V41" s="81"/>
      <c r="W41" s="81"/>
      <c r="X41" s="81"/>
      <c r="Y41" s="81"/>
      <c r="Z41" s="55"/>
      <c r="AA41" s="56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2.75" customHeight="1">
      <c r="B42" s="124"/>
      <c r="C42" s="81"/>
      <c r="D42" s="81"/>
      <c r="E42" s="107"/>
      <c r="F42" s="51" t="s">
        <v>147</v>
      </c>
      <c r="G42" s="50">
        <f>ROUND(15*650/1000,0)</f>
        <v>10</v>
      </c>
      <c r="H42" s="51"/>
      <c r="I42" s="51"/>
      <c r="J42" s="146"/>
      <c r="K42" s="119"/>
      <c r="L42" s="119"/>
      <c r="M42" s="156"/>
      <c r="N42" s="119"/>
      <c r="O42" s="119"/>
      <c r="P42" s="138"/>
      <c r="Q42" s="82"/>
      <c r="R42" s="82"/>
      <c r="S42" s="82"/>
      <c r="T42" s="82"/>
      <c r="U42" s="82"/>
      <c r="V42" s="82"/>
      <c r="W42" s="82"/>
      <c r="X42" s="82"/>
      <c r="Y42" s="81"/>
      <c r="Z42" s="55"/>
      <c r="AA42" s="56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2.75" customHeight="1">
      <c r="B43" s="124"/>
      <c r="C43" s="81"/>
      <c r="D43" s="81"/>
      <c r="E43" s="112" t="s">
        <v>14</v>
      </c>
      <c r="F43" s="49" t="s">
        <v>110</v>
      </c>
      <c r="G43" s="49" t="s">
        <v>128</v>
      </c>
      <c r="H43" s="49"/>
      <c r="I43" s="50"/>
      <c r="J43" s="146"/>
      <c r="K43" s="119"/>
      <c r="L43" s="119"/>
      <c r="M43" s="156"/>
      <c r="N43" s="119"/>
      <c r="O43" s="119"/>
      <c r="P43" s="138"/>
      <c r="Q43" s="80"/>
      <c r="R43" s="80"/>
      <c r="S43" s="80"/>
      <c r="T43" s="80"/>
      <c r="U43" s="80"/>
      <c r="V43" s="80"/>
      <c r="W43" s="80"/>
      <c r="X43" s="80"/>
      <c r="Y43" s="81"/>
      <c r="Z43" s="55"/>
      <c r="AA43" s="56"/>
      <c r="AB43" s="87"/>
      <c r="AC43" s="60"/>
      <c r="AD43" s="60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2.75" customHeight="1">
      <c r="B44" s="124"/>
      <c r="C44" s="81"/>
      <c r="D44" s="81"/>
      <c r="E44" s="113"/>
      <c r="F44" s="52"/>
      <c r="G44" s="50"/>
      <c r="H44" s="50"/>
      <c r="I44" s="50"/>
      <c r="J44" s="146"/>
      <c r="K44" s="119"/>
      <c r="L44" s="119"/>
      <c r="M44" s="156"/>
      <c r="N44" s="119"/>
      <c r="O44" s="119"/>
      <c r="P44" s="138"/>
      <c r="Q44" s="81"/>
      <c r="R44" s="81"/>
      <c r="S44" s="81"/>
      <c r="T44" s="81"/>
      <c r="U44" s="81"/>
      <c r="V44" s="81"/>
      <c r="W44" s="81"/>
      <c r="X44" s="81"/>
      <c r="Y44" s="81"/>
      <c r="Z44" s="55"/>
      <c r="AA44" s="56"/>
      <c r="AB44" s="87"/>
      <c r="AC44" s="60"/>
      <c r="AD44" s="60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2.75" customHeight="1">
      <c r="B45" s="125"/>
      <c r="C45" s="82"/>
      <c r="D45" s="82"/>
      <c r="E45" s="114"/>
      <c r="F45" s="51"/>
      <c r="G45" s="51"/>
      <c r="H45" s="51"/>
      <c r="I45" s="51"/>
      <c r="J45" s="147"/>
      <c r="K45" s="120"/>
      <c r="L45" s="120"/>
      <c r="M45" s="157"/>
      <c r="N45" s="120"/>
      <c r="O45" s="120"/>
      <c r="P45" s="139"/>
      <c r="Q45" s="82"/>
      <c r="R45" s="82"/>
      <c r="S45" s="82"/>
      <c r="T45" s="82"/>
      <c r="U45" s="82"/>
      <c r="V45" s="82"/>
      <c r="W45" s="82"/>
      <c r="X45" s="82"/>
      <c r="Y45" s="82"/>
      <c r="Z45" s="55"/>
      <c r="AA45" s="56"/>
      <c r="AB45" s="87"/>
      <c r="AC45" s="60"/>
      <c r="AD45" s="60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2.75" customHeight="1">
      <c r="B46" s="109" t="s">
        <v>60</v>
      </c>
      <c r="C46" s="110"/>
      <c r="D46" s="111"/>
      <c r="E46" s="115" t="s">
        <v>149</v>
      </c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2"/>
      <c r="Z46" s="55"/>
      <c r="AA46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2.75" customHeight="1">
      <c r="B47" s="123">
        <v>42292</v>
      </c>
      <c r="C47" s="80" t="s">
        <v>111</v>
      </c>
      <c r="D47" s="80" t="s">
        <v>78</v>
      </c>
      <c r="E47" s="102" t="s">
        <v>112</v>
      </c>
      <c r="F47" s="57" t="s">
        <v>113</v>
      </c>
      <c r="G47" s="49">
        <f>ROUND(60*650/1000,0)</f>
        <v>39</v>
      </c>
      <c r="H47" s="49"/>
      <c r="I47" s="49"/>
      <c r="J47" s="145">
        <v>5.88</v>
      </c>
      <c r="K47" s="118">
        <v>1.9809523809523808</v>
      </c>
      <c r="L47" s="118">
        <v>0</v>
      </c>
      <c r="M47" s="155">
        <v>1.8566666666666667</v>
      </c>
      <c r="N47" s="118">
        <v>0</v>
      </c>
      <c r="O47" s="118">
        <v>2</v>
      </c>
      <c r="P47" s="137">
        <v>696.5880952380952</v>
      </c>
      <c r="Q47" s="80"/>
      <c r="R47" s="80"/>
      <c r="S47" s="80"/>
      <c r="T47" s="80"/>
      <c r="U47" s="80"/>
      <c r="V47" s="80"/>
      <c r="W47" s="80"/>
      <c r="X47" s="80"/>
      <c r="Y47" s="80"/>
      <c r="Z47" s="55"/>
      <c r="AA47" s="56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2.75" customHeight="1">
      <c r="B48" s="124"/>
      <c r="C48" s="81"/>
      <c r="D48" s="81"/>
      <c r="E48" s="103"/>
      <c r="F48" s="58" t="s">
        <v>114</v>
      </c>
      <c r="G48" s="50">
        <f>ROUND(28*650/1000,0)</f>
        <v>18</v>
      </c>
      <c r="H48" s="50"/>
      <c r="I48" s="50"/>
      <c r="J48" s="146"/>
      <c r="K48" s="119"/>
      <c r="L48" s="119"/>
      <c r="M48" s="156"/>
      <c r="N48" s="119"/>
      <c r="O48" s="119"/>
      <c r="P48" s="138"/>
      <c r="Q48" s="81"/>
      <c r="R48" s="81"/>
      <c r="S48" s="81"/>
      <c r="T48" s="81"/>
      <c r="U48" s="81"/>
      <c r="V48" s="81"/>
      <c r="W48" s="81"/>
      <c r="X48" s="81"/>
      <c r="Y48" s="81"/>
      <c r="Z48" s="55"/>
      <c r="AA48" s="70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2.75" customHeight="1">
      <c r="B49" s="124"/>
      <c r="C49" s="81"/>
      <c r="D49" s="81"/>
      <c r="E49" s="104"/>
      <c r="F49" s="59"/>
      <c r="G49" s="51"/>
      <c r="H49" s="51"/>
      <c r="I49" s="50"/>
      <c r="J49" s="146"/>
      <c r="K49" s="119"/>
      <c r="L49" s="119"/>
      <c r="M49" s="156"/>
      <c r="N49" s="119"/>
      <c r="O49" s="119"/>
      <c r="P49" s="138"/>
      <c r="Q49" s="82"/>
      <c r="R49" s="82"/>
      <c r="S49" s="82"/>
      <c r="T49" s="82"/>
      <c r="U49" s="82"/>
      <c r="V49" s="82"/>
      <c r="W49" s="82"/>
      <c r="X49" s="82"/>
      <c r="Y49" s="81"/>
      <c r="Z49" s="55"/>
      <c r="AA49" s="56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2.75" customHeight="1">
      <c r="B50" s="124"/>
      <c r="C50" s="81"/>
      <c r="D50" s="81"/>
      <c r="E50" s="102" t="s">
        <v>115</v>
      </c>
      <c r="F50" s="58" t="s">
        <v>116</v>
      </c>
      <c r="G50" s="49">
        <f>ROUND(58*650/1000,0)</f>
        <v>38</v>
      </c>
      <c r="H50" s="49"/>
      <c r="I50" s="49"/>
      <c r="J50" s="146"/>
      <c r="K50" s="119"/>
      <c r="L50" s="119"/>
      <c r="M50" s="156"/>
      <c r="N50" s="119"/>
      <c r="O50" s="119"/>
      <c r="P50" s="138"/>
      <c r="Q50" s="80"/>
      <c r="R50" s="80"/>
      <c r="S50" s="80"/>
      <c r="T50" s="80"/>
      <c r="U50" s="80"/>
      <c r="V50" s="80"/>
      <c r="W50" s="80"/>
      <c r="X50" s="80"/>
      <c r="Y50" s="81"/>
      <c r="Z50" s="55"/>
      <c r="AA50" s="56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2.75" customHeight="1">
      <c r="B51" s="124"/>
      <c r="C51" s="81"/>
      <c r="D51" s="81"/>
      <c r="E51" s="103"/>
      <c r="F51" s="58" t="s">
        <v>101</v>
      </c>
      <c r="G51" s="50">
        <f>ROUND(10*650/1000,0)</f>
        <v>7</v>
      </c>
      <c r="H51" s="50"/>
      <c r="I51" s="50"/>
      <c r="J51" s="146"/>
      <c r="K51" s="119"/>
      <c r="L51" s="119"/>
      <c r="M51" s="156"/>
      <c r="N51" s="119"/>
      <c r="O51" s="119"/>
      <c r="P51" s="138"/>
      <c r="Q51" s="81"/>
      <c r="R51" s="81"/>
      <c r="S51" s="81"/>
      <c r="T51" s="81"/>
      <c r="U51" s="81"/>
      <c r="V51" s="81"/>
      <c r="W51" s="81"/>
      <c r="X51" s="81"/>
      <c r="Y51" s="81"/>
      <c r="Z51" s="55"/>
      <c r="AA51" s="5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</row>
    <row r="52" spans="2:45" ht="12.75" customHeight="1">
      <c r="B52" s="124"/>
      <c r="C52" s="81"/>
      <c r="D52" s="81"/>
      <c r="E52" s="104"/>
      <c r="F52" s="58" t="s">
        <v>96</v>
      </c>
      <c r="G52" s="51">
        <f>ROUND(12*650/1000,0)</f>
        <v>8</v>
      </c>
      <c r="H52" s="51"/>
      <c r="I52" s="51"/>
      <c r="J52" s="146"/>
      <c r="K52" s="119"/>
      <c r="L52" s="119"/>
      <c r="M52" s="156"/>
      <c r="N52" s="119"/>
      <c r="O52" s="119"/>
      <c r="P52" s="138"/>
      <c r="Q52" s="82"/>
      <c r="R52" s="82"/>
      <c r="S52" s="82"/>
      <c r="T52" s="82"/>
      <c r="U52" s="82"/>
      <c r="V52" s="82"/>
      <c r="W52" s="82"/>
      <c r="X52" s="82"/>
      <c r="Y52" s="81"/>
      <c r="Z52" s="55"/>
      <c r="AA52" s="56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2.75" customHeight="1">
      <c r="B53" s="124"/>
      <c r="C53" s="81"/>
      <c r="D53" s="81"/>
      <c r="E53" s="105" t="s">
        <v>84</v>
      </c>
      <c r="F53" s="65" t="s">
        <v>85</v>
      </c>
      <c r="G53" s="49">
        <f>ROUND(61.54*650/1000,0)</f>
        <v>40</v>
      </c>
      <c r="H53" s="49"/>
      <c r="I53" s="50"/>
      <c r="J53" s="146"/>
      <c r="K53" s="119"/>
      <c r="L53" s="119"/>
      <c r="M53" s="156"/>
      <c r="N53" s="119"/>
      <c r="O53" s="119"/>
      <c r="P53" s="138"/>
      <c r="Q53" s="80"/>
      <c r="R53" s="80"/>
      <c r="S53" s="80"/>
      <c r="T53" s="80"/>
      <c r="U53" s="80"/>
      <c r="V53" s="80"/>
      <c r="W53" s="80"/>
      <c r="X53" s="80"/>
      <c r="Y53" s="81"/>
      <c r="Z53" s="55"/>
      <c r="AA53" s="76"/>
      <c r="AB53" s="66"/>
      <c r="AC53" s="66"/>
      <c r="AD53" s="60"/>
      <c r="AE53" s="60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2.75" customHeight="1">
      <c r="B54" s="124"/>
      <c r="C54" s="81"/>
      <c r="D54" s="81"/>
      <c r="E54" s="106"/>
      <c r="F54" s="50" t="s">
        <v>97</v>
      </c>
      <c r="G54" s="50">
        <f>ROUND(0.7*650/1000,1)</f>
        <v>0.5</v>
      </c>
      <c r="H54" s="50"/>
      <c r="I54" s="50"/>
      <c r="J54" s="146"/>
      <c r="K54" s="119"/>
      <c r="L54" s="119"/>
      <c r="M54" s="156"/>
      <c r="N54" s="119"/>
      <c r="O54" s="119"/>
      <c r="P54" s="138"/>
      <c r="Q54" s="81"/>
      <c r="R54" s="81"/>
      <c r="S54" s="81"/>
      <c r="T54" s="81"/>
      <c r="U54" s="81"/>
      <c r="V54" s="81"/>
      <c r="W54" s="81"/>
      <c r="X54" s="81"/>
      <c r="Y54" s="81"/>
      <c r="Z54" s="55"/>
      <c r="AA54" s="76"/>
      <c r="AB54" s="66"/>
      <c r="AC54" s="66"/>
      <c r="AD54" s="60"/>
      <c r="AE54" s="60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2.75" customHeight="1">
      <c r="B55" s="124"/>
      <c r="C55" s="81"/>
      <c r="D55" s="81"/>
      <c r="E55" s="107"/>
      <c r="F55" s="51"/>
      <c r="G55" s="51"/>
      <c r="H55" s="51"/>
      <c r="I55" s="51"/>
      <c r="J55" s="146"/>
      <c r="K55" s="119"/>
      <c r="L55" s="119"/>
      <c r="M55" s="156"/>
      <c r="N55" s="119"/>
      <c r="O55" s="119"/>
      <c r="P55" s="138"/>
      <c r="Q55" s="82"/>
      <c r="R55" s="82"/>
      <c r="S55" s="82"/>
      <c r="T55" s="82"/>
      <c r="U55" s="82"/>
      <c r="V55" s="82"/>
      <c r="W55" s="82"/>
      <c r="X55" s="82"/>
      <c r="Y55" s="81"/>
      <c r="Z55" s="55"/>
      <c r="AA55" s="76"/>
      <c r="AB55" s="66"/>
      <c r="AC55" s="66"/>
      <c r="AD55" s="60"/>
      <c r="AE55" s="60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2.75" customHeight="1">
      <c r="B56" s="124"/>
      <c r="C56" s="81"/>
      <c r="D56" s="81"/>
      <c r="E56" s="112" t="s">
        <v>117</v>
      </c>
      <c r="F56" s="49" t="s">
        <v>118</v>
      </c>
      <c r="G56" s="49">
        <f>ROUND(22*650/1000,0)</f>
        <v>14</v>
      </c>
      <c r="H56" s="49" t="s">
        <v>83</v>
      </c>
      <c r="I56" s="50">
        <f>ROUND(4*650/1000,0)</f>
        <v>3</v>
      </c>
      <c r="J56" s="146"/>
      <c r="K56" s="119"/>
      <c r="L56" s="119"/>
      <c r="M56" s="156"/>
      <c r="N56" s="119"/>
      <c r="O56" s="119"/>
      <c r="P56" s="138"/>
      <c r="Q56" s="80"/>
      <c r="R56" s="80"/>
      <c r="S56" s="80"/>
      <c r="T56" s="80"/>
      <c r="U56" s="80"/>
      <c r="V56" s="80"/>
      <c r="W56" s="80"/>
      <c r="X56" s="80"/>
      <c r="Y56" s="81"/>
      <c r="Z56" s="55"/>
      <c r="AA56" s="56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2.75" customHeight="1">
      <c r="B57" s="124"/>
      <c r="C57" s="81"/>
      <c r="D57" s="81"/>
      <c r="E57" s="113"/>
      <c r="F57" s="52" t="s">
        <v>119</v>
      </c>
      <c r="G57" s="50">
        <f>ROUND(5*650/1000,0)</f>
        <v>3</v>
      </c>
      <c r="H57" s="50" t="s">
        <v>120</v>
      </c>
      <c r="I57" s="50" t="s">
        <v>142</v>
      </c>
      <c r="J57" s="146"/>
      <c r="K57" s="119"/>
      <c r="L57" s="119"/>
      <c r="M57" s="156"/>
      <c r="N57" s="119"/>
      <c r="O57" s="119"/>
      <c r="P57" s="138"/>
      <c r="Q57" s="81"/>
      <c r="R57" s="81"/>
      <c r="S57" s="81"/>
      <c r="T57" s="81"/>
      <c r="U57" s="81"/>
      <c r="V57" s="81"/>
      <c r="W57" s="81"/>
      <c r="X57" s="81"/>
      <c r="Y57" s="81"/>
      <c r="Z57" s="55"/>
      <c r="AA57" s="154"/>
      <c r="AB57" s="66"/>
      <c r="AC57" s="66"/>
      <c r="AD57" s="66"/>
      <c r="AE57" s="66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2.75" customHeight="1">
      <c r="B58" s="125"/>
      <c r="C58" s="82"/>
      <c r="D58" s="82"/>
      <c r="E58" s="114"/>
      <c r="F58" s="51" t="s">
        <v>101</v>
      </c>
      <c r="G58" s="51">
        <f>ROUND(4*650/1000,0)</f>
        <v>3</v>
      </c>
      <c r="H58" s="51"/>
      <c r="I58" s="51"/>
      <c r="J58" s="147"/>
      <c r="K58" s="120"/>
      <c r="L58" s="120"/>
      <c r="M58" s="157"/>
      <c r="N58" s="120"/>
      <c r="O58" s="120"/>
      <c r="P58" s="139"/>
      <c r="Q58" s="82"/>
      <c r="R58" s="82"/>
      <c r="S58" s="82"/>
      <c r="T58" s="82"/>
      <c r="U58" s="82"/>
      <c r="V58" s="82"/>
      <c r="W58" s="82"/>
      <c r="X58" s="82"/>
      <c r="Y58" s="82"/>
      <c r="Z58" s="55"/>
      <c r="AA58" s="154"/>
      <c r="AB58" s="66"/>
      <c r="AC58" s="66"/>
      <c r="AD58" s="66"/>
      <c r="AE58" s="66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45" ht="12.75" customHeight="1">
      <c r="B59" s="109" t="s">
        <v>62</v>
      </c>
      <c r="C59" s="110"/>
      <c r="D59" s="111"/>
      <c r="E59" s="115" t="s">
        <v>134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7"/>
      <c r="Z59" s="55"/>
      <c r="AA59" s="154"/>
      <c r="AB59" s="72"/>
      <c r="AC59" s="66"/>
      <c r="AD59" s="66"/>
      <c r="AE59" s="66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</row>
    <row r="60" spans="2:45" ht="15" customHeight="1">
      <c r="B60" s="123">
        <v>42293</v>
      </c>
      <c r="C60" s="83" t="s">
        <v>121</v>
      </c>
      <c r="D60" s="80" t="s">
        <v>122</v>
      </c>
      <c r="E60" s="102" t="s">
        <v>123</v>
      </c>
      <c r="F60" s="57" t="s">
        <v>124</v>
      </c>
      <c r="G60" s="49">
        <f>ROUND(65*650/1000,0)</f>
        <v>42</v>
      </c>
      <c r="H60" s="49"/>
      <c r="I60" s="57"/>
      <c r="J60" s="145">
        <v>5.222222222222222</v>
      </c>
      <c r="K60" s="118">
        <v>2.1571428571428575</v>
      </c>
      <c r="L60" s="118">
        <v>0</v>
      </c>
      <c r="M60" s="155">
        <v>1.1500000000000001</v>
      </c>
      <c r="N60" s="118">
        <v>0</v>
      </c>
      <c r="O60" s="118">
        <v>2.2</v>
      </c>
      <c r="P60" s="137">
        <v>655.0912698412699</v>
      </c>
      <c r="Q60" s="80"/>
      <c r="R60" s="80"/>
      <c r="S60" s="80"/>
      <c r="T60" s="80"/>
      <c r="U60" s="80"/>
      <c r="V60" s="80"/>
      <c r="W60" s="80"/>
      <c r="X60" s="80"/>
      <c r="Y60" s="77" t="s">
        <v>157</v>
      </c>
      <c r="Z60" s="55"/>
      <c r="AA60" s="56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</row>
    <row r="61" spans="2:45" ht="15" customHeight="1">
      <c r="B61" s="124"/>
      <c r="C61" s="84"/>
      <c r="D61" s="81"/>
      <c r="E61" s="103"/>
      <c r="F61" s="58" t="s">
        <v>81</v>
      </c>
      <c r="G61" s="50">
        <f>ROUND(20*650/1000,0)</f>
        <v>13</v>
      </c>
      <c r="H61" s="50"/>
      <c r="I61" s="58"/>
      <c r="J61" s="146"/>
      <c r="K61" s="119"/>
      <c r="L61" s="119"/>
      <c r="M61" s="156"/>
      <c r="N61" s="119"/>
      <c r="O61" s="119"/>
      <c r="P61" s="138"/>
      <c r="Q61" s="81"/>
      <c r="R61" s="81"/>
      <c r="S61" s="81"/>
      <c r="T61" s="81"/>
      <c r="U61" s="81"/>
      <c r="V61" s="81"/>
      <c r="W61" s="81"/>
      <c r="X61" s="81"/>
      <c r="Y61" s="78"/>
      <c r="Z61" s="55"/>
      <c r="AA61" s="56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</row>
    <row r="62" spans="2:45" ht="12.75" customHeight="1">
      <c r="B62" s="124"/>
      <c r="C62" s="84"/>
      <c r="D62" s="81"/>
      <c r="E62" s="104"/>
      <c r="F62" s="59" t="s">
        <v>125</v>
      </c>
      <c r="G62" s="50">
        <f>ROUND(17*650/1000,0)</f>
        <v>11</v>
      </c>
      <c r="H62" s="51"/>
      <c r="I62" s="58"/>
      <c r="J62" s="146"/>
      <c r="K62" s="119"/>
      <c r="L62" s="119"/>
      <c r="M62" s="156"/>
      <c r="N62" s="119"/>
      <c r="O62" s="119"/>
      <c r="P62" s="138"/>
      <c r="Q62" s="82"/>
      <c r="R62" s="82"/>
      <c r="S62" s="82"/>
      <c r="T62" s="82"/>
      <c r="U62" s="82"/>
      <c r="V62" s="82"/>
      <c r="W62" s="82"/>
      <c r="X62" s="82"/>
      <c r="Y62" s="78"/>
      <c r="Z62" s="55"/>
      <c r="AA62" s="56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</row>
    <row r="63" spans="2:45" ht="12.75" customHeight="1">
      <c r="B63" s="124"/>
      <c r="C63" s="84"/>
      <c r="D63" s="81"/>
      <c r="E63" s="102" t="s">
        <v>155</v>
      </c>
      <c r="F63" s="58" t="s">
        <v>126</v>
      </c>
      <c r="G63" s="49">
        <f>ROUND(8*650/1000,0)</f>
        <v>5</v>
      </c>
      <c r="H63" s="49"/>
      <c r="I63" s="49"/>
      <c r="J63" s="146"/>
      <c r="K63" s="119"/>
      <c r="L63" s="119"/>
      <c r="M63" s="156"/>
      <c r="N63" s="119"/>
      <c r="O63" s="119"/>
      <c r="P63" s="138"/>
      <c r="Q63" s="80"/>
      <c r="R63" s="80"/>
      <c r="S63" s="80"/>
      <c r="T63" s="80"/>
      <c r="U63" s="80"/>
      <c r="V63" s="80"/>
      <c r="W63" s="80"/>
      <c r="X63" s="80"/>
      <c r="Y63" s="78"/>
      <c r="Z63" s="55"/>
      <c r="AA63" s="56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</row>
    <row r="64" spans="2:45" ht="12.75" customHeight="1">
      <c r="B64" s="124"/>
      <c r="C64" s="84"/>
      <c r="D64" s="81"/>
      <c r="E64" s="103"/>
      <c r="F64" s="58" t="s">
        <v>99</v>
      </c>
      <c r="G64" s="50">
        <f>ROUND(35*650/1000,0)</f>
        <v>23</v>
      </c>
      <c r="H64" s="50"/>
      <c r="I64" s="58"/>
      <c r="J64" s="146"/>
      <c r="K64" s="119"/>
      <c r="L64" s="119"/>
      <c r="M64" s="156"/>
      <c r="N64" s="119"/>
      <c r="O64" s="119"/>
      <c r="P64" s="138"/>
      <c r="Q64" s="81"/>
      <c r="R64" s="81"/>
      <c r="S64" s="81"/>
      <c r="T64" s="81"/>
      <c r="U64" s="81"/>
      <c r="V64" s="81"/>
      <c r="W64" s="81"/>
      <c r="X64" s="81"/>
      <c r="Y64" s="78"/>
      <c r="Z64" s="55"/>
      <c r="AA64" s="56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</row>
    <row r="65" spans="2:45" ht="12.75" customHeight="1">
      <c r="B65" s="124"/>
      <c r="C65" s="84"/>
      <c r="D65" s="81"/>
      <c r="E65" s="104"/>
      <c r="F65" s="58" t="s">
        <v>127</v>
      </c>
      <c r="G65" s="51">
        <f>ROUND(5*650/1000,0)</f>
        <v>3</v>
      </c>
      <c r="H65" s="51"/>
      <c r="I65" s="59"/>
      <c r="J65" s="146"/>
      <c r="K65" s="119"/>
      <c r="L65" s="119"/>
      <c r="M65" s="156"/>
      <c r="N65" s="119"/>
      <c r="O65" s="119"/>
      <c r="P65" s="138"/>
      <c r="Q65" s="82"/>
      <c r="R65" s="82"/>
      <c r="S65" s="82"/>
      <c r="T65" s="82"/>
      <c r="U65" s="82"/>
      <c r="V65" s="82"/>
      <c r="W65" s="82"/>
      <c r="X65" s="82"/>
      <c r="Y65" s="78"/>
      <c r="Z65" s="55"/>
      <c r="AA65" s="76"/>
      <c r="AB65" s="66"/>
      <c r="AC65" s="66"/>
      <c r="AD65" s="60"/>
      <c r="AE65" s="60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</row>
    <row r="66" spans="2:45" ht="13.5" customHeight="1">
      <c r="B66" s="124"/>
      <c r="C66" s="84"/>
      <c r="D66" s="81"/>
      <c r="E66" s="105" t="s">
        <v>84</v>
      </c>
      <c r="F66" s="65" t="s">
        <v>85</v>
      </c>
      <c r="G66" s="49">
        <f>ROUND(61.54*650/1000,0)</f>
        <v>40</v>
      </c>
      <c r="H66" s="49"/>
      <c r="I66" s="50"/>
      <c r="J66" s="146"/>
      <c r="K66" s="119"/>
      <c r="L66" s="119"/>
      <c r="M66" s="156"/>
      <c r="N66" s="119"/>
      <c r="O66" s="119"/>
      <c r="P66" s="138"/>
      <c r="Q66" s="80"/>
      <c r="R66" s="80"/>
      <c r="S66" s="80"/>
      <c r="T66" s="80"/>
      <c r="U66" s="80"/>
      <c r="V66" s="80"/>
      <c r="W66" s="80"/>
      <c r="X66" s="80"/>
      <c r="Y66" s="78"/>
      <c r="Z66" s="55"/>
      <c r="AA66" s="76"/>
      <c r="AB66" s="66"/>
      <c r="AC66" s="66"/>
      <c r="AD66" s="60"/>
      <c r="AE66" s="60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</row>
    <row r="67" spans="2:45" ht="12.75" customHeight="1">
      <c r="B67" s="124"/>
      <c r="C67" s="84"/>
      <c r="D67" s="81"/>
      <c r="E67" s="106"/>
      <c r="F67" s="50" t="s">
        <v>97</v>
      </c>
      <c r="G67" s="50">
        <f>ROUND(0.7*650/1000,1)</f>
        <v>0.5</v>
      </c>
      <c r="H67" s="50"/>
      <c r="I67" s="50"/>
      <c r="J67" s="146"/>
      <c r="K67" s="119"/>
      <c r="L67" s="119"/>
      <c r="M67" s="156"/>
      <c r="N67" s="119"/>
      <c r="O67" s="119"/>
      <c r="P67" s="138"/>
      <c r="Q67" s="81"/>
      <c r="R67" s="81"/>
      <c r="S67" s="81"/>
      <c r="T67" s="81"/>
      <c r="U67" s="81"/>
      <c r="V67" s="81"/>
      <c r="W67" s="81"/>
      <c r="X67" s="81"/>
      <c r="Y67" s="78"/>
      <c r="Z67" s="55"/>
      <c r="AA67" s="76"/>
      <c r="AB67" s="66"/>
      <c r="AC67" s="66"/>
      <c r="AD67" s="60"/>
      <c r="AE67" s="60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</row>
    <row r="68" spans="2:45" ht="12" customHeight="1">
      <c r="B68" s="124"/>
      <c r="C68" s="84"/>
      <c r="D68" s="81"/>
      <c r="E68" s="107"/>
      <c r="F68" s="51"/>
      <c r="G68" s="51"/>
      <c r="H68" s="51"/>
      <c r="I68" s="51"/>
      <c r="J68" s="146"/>
      <c r="K68" s="119"/>
      <c r="L68" s="119"/>
      <c r="M68" s="156"/>
      <c r="N68" s="119"/>
      <c r="O68" s="119"/>
      <c r="P68" s="138"/>
      <c r="Q68" s="82"/>
      <c r="R68" s="82"/>
      <c r="S68" s="82"/>
      <c r="T68" s="82"/>
      <c r="U68" s="82"/>
      <c r="V68" s="82"/>
      <c r="W68" s="82"/>
      <c r="X68" s="82"/>
      <c r="Y68" s="78"/>
      <c r="Z68" s="55"/>
      <c r="AA68" s="56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</row>
    <row r="69" spans="2:45" ht="12.75" customHeight="1">
      <c r="B69" s="124"/>
      <c r="C69" s="84"/>
      <c r="D69" s="81"/>
      <c r="E69" s="112" t="s">
        <v>136</v>
      </c>
      <c r="F69" s="49" t="s">
        <v>137</v>
      </c>
      <c r="G69" s="49">
        <f>ROUND(37.5*650/1000,0)</f>
        <v>24</v>
      </c>
      <c r="H69" s="49"/>
      <c r="I69" s="50"/>
      <c r="J69" s="146"/>
      <c r="K69" s="119"/>
      <c r="L69" s="119"/>
      <c r="M69" s="156"/>
      <c r="N69" s="119"/>
      <c r="O69" s="119"/>
      <c r="P69" s="138"/>
      <c r="Q69" s="80"/>
      <c r="R69" s="80"/>
      <c r="S69" s="80"/>
      <c r="T69" s="80"/>
      <c r="U69" s="80"/>
      <c r="V69" s="80"/>
      <c r="W69" s="80"/>
      <c r="X69" s="80"/>
      <c r="Y69" s="78"/>
      <c r="Z69" s="55"/>
      <c r="AA69" s="74"/>
      <c r="AB69" s="75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</row>
    <row r="70" spans="2:45" ht="12" customHeight="1">
      <c r="B70" s="124"/>
      <c r="C70" s="84"/>
      <c r="D70" s="81"/>
      <c r="E70" s="113"/>
      <c r="F70" s="52" t="s">
        <v>138</v>
      </c>
      <c r="G70" s="50">
        <f>ROUND(1.3*650/1000,1)</f>
        <v>0.8</v>
      </c>
      <c r="H70" s="50"/>
      <c r="I70" s="50"/>
      <c r="J70" s="146"/>
      <c r="K70" s="119"/>
      <c r="L70" s="119"/>
      <c r="M70" s="156"/>
      <c r="N70" s="119"/>
      <c r="O70" s="119"/>
      <c r="P70" s="138"/>
      <c r="Q70" s="81"/>
      <c r="R70" s="81"/>
      <c r="S70" s="81"/>
      <c r="T70" s="81"/>
      <c r="U70" s="81"/>
      <c r="V70" s="81"/>
      <c r="W70" s="81"/>
      <c r="X70" s="81"/>
      <c r="Y70" s="78"/>
      <c r="Z70" s="55"/>
      <c r="AA70" s="56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</row>
    <row r="71" spans="2:45" ht="13.5" customHeight="1">
      <c r="B71" s="125"/>
      <c r="C71" s="85"/>
      <c r="D71" s="82"/>
      <c r="E71" s="114"/>
      <c r="F71" s="51"/>
      <c r="G71" s="51"/>
      <c r="H71" s="51"/>
      <c r="I71" s="51"/>
      <c r="J71" s="147"/>
      <c r="K71" s="120"/>
      <c r="L71" s="120"/>
      <c r="M71" s="157"/>
      <c r="N71" s="120"/>
      <c r="O71" s="120"/>
      <c r="P71" s="139"/>
      <c r="Q71" s="82"/>
      <c r="R71" s="82"/>
      <c r="S71" s="82"/>
      <c r="T71" s="82"/>
      <c r="U71" s="82"/>
      <c r="V71" s="82"/>
      <c r="W71" s="82"/>
      <c r="X71" s="82"/>
      <c r="Y71" s="79"/>
      <c r="Z71" s="55"/>
      <c r="AA71" s="56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</row>
    <row r="72" spans="2:45" ht="15">
      <c r="B72" s="148" t="s">
        <v>55</v>
      </c>
      <c r="C72" s="149"/>
      <c r="D72" s="150"/>
      <c r="E72" s="151" t="s">
        <v>135</v>
      </c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3"/>
      <c r="Z72" s="55"/>
      <c r="AA72" s="56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</row>
    <row r="73" spans="2:45" ht="12.75" customHeight="1">
      <c r="B73" s="128" t="s">
        <v>56</v>
      </c>
      <c r="C73" s="129"/>
      <c r="D73" s="129"/>
      <c r="E73" s="130"/>
      <c r="F73" s="128" t="s">
        <v>71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55"/>
      <c r="AA73" s="56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</row>
    <row r="74" spans="2:45" ht="12.75" customHeight="1">
      <c r="B74" s="131"/>
      <c r="C74" s="132"/>
      <c r="D74" s="132"/>
      <c r="E74" s="133"/>
      <c r="F74" s="131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3"/>
      <c r="Z74" s="55"/>
      <c r="AA74" s="56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</row>
    <row r="75" spans="2:45" ht="12.75" customHeight="1">
      <c r="B75" s="131"/>
      <c r="C75" s="132"/>
      <c r="D75" s="132"/>
      <c r="E75" s="133"/>
      <c r="F75" s="131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55"/>
      <c r="AA75" s="56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</row>
    <row r="76" spans="2:45" ht="12.75" customHeight="1">
      <c r="B76" s="134"/>
      <c r="C76" s="135"/>
      <c r="D76" s="135"/>
      <c r="E76" s="136"/>
      <c r="F76" s="134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55"/>
      <c r="AA76" s="56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</row>
    <row r="77" spans="2:45" ht="14.25" customHeight="1">
      <c r="B77" s="127" t="s">
        <v>57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6"/>
      <c r="W77" s="126"/>
      <c r="X77" s="126"/>
      <c r="Y77" s="126"/>
      <c r="Z77" s="55"/>
      <c r="AA77" s="56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</row>
    <row r="78" spans="2:45" ht="19.5" customHeight="1">
      <c r="B78" s="143" t="s">
        <v>74</v>
      </c>
      <c r="C78" s="143"/>
      <c r="D78" s="143"/>
      <c r="E78" s="143"/>
      <c r="F78" s="55"/>
      <c r="G78" s="55"/>
      <c r="H78" s="143" t="s">
        <v>73</v>
      </c>
      <c r="I78" s="143"/>
      <c r="J78" s="143"/>
      <c r="K78" s="55"/>
      <c r="L78" s="55"/>
      <c r="M78" s="55"/>
      <c r="N78" s="55"/>
      <c r="O78" s="55"/>
      <c r="P78" s="55"/>
      <c r="Q78" s="55"/>
      <c r="R78" s="55"/>
      <c r="S78" s="55"/>
      <c r="T78" s="143" t="s">
        <v>58</v>
      </c>
      <c r="U78" s="143"/>
      <c r="V78" s="61"/>
      <c r="W78" s="61"/>
      <c r="X78" s="61"/>
      <c r="Y78" s="61"/>
      <c r="Z78" s="55"/>
      <c r="AA78" s="56"/>
      <c r="AB78" s="56"/>
      <c r="AC78" s="56"/>
      <c r="AD78" s="71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68"/>
    </row>
  </sheetData>
  <sheetProtection formatCells="0" selectLockedCells="1" selectUnlockedCells="1"/>
  <protectedRanges>
    <protectedRange password="C60F" sqref="V77:Y77" name="範圍1"/>
  </protectedRanges>
  <mergeCells count="295">
    <mergeCell ref="AA33:AT33"/>
    <mergeCell ref="P60:P71"/>
    <mergeCell ref="J60:J71"/>
    <mergeCell ref="K60:K71"/>
    <mergeCell ref="L60:L71"/>
    <mergeCell ref="M60:M71"/>
    <mergeCell ref="N60:N71"/>
    <mergeCell ref="O60:O71"/>
    <mergeCell ref="M34:M45"/>
    <mergeCell ref="N34:N45"/>
    <mergeCell ref="O34:O45"/>
    <mergeCell ref="P34:P45"/>
    <mergeCell ref="J47:J58"/>
    <mergeCell ref="K47:K58"/>
    <mergeCell ref="L47:L58"/>
    <mergeCell ref="M47:M58"/>
    <mergeCell ref="N47:N58"/>
    <mergeCell ref="O47:O58"/>
    <mergeCell ref="M8:M19"/>
    <mergeCell ref="N8:N19"/>
    <mergeCell ref="O8:O19"/>
    <mergeCell ref="P8:P19"/>
    <mergeCell ref="J21:J32"/>
    <mergeCell ref="K21:K32"/>
    <mergeCell ref="L21:L32"/>
    <mergeCell ref="M21:M32"/>
    <mergeCell ref="N21:N32"/>
    <mergeCell ref="AA25:AA27"/>
    <mergeCell ref="E72:Y72"/>
    <mergeCell ref="AA53:AA55"/>
    <mergeCell ref="AA57:AA59"/>
    <mergeCell ref="R43:R45"/>
    <mergeCell ref="S40:S42"/>
    <mergeCell ref="E33:Y33"/>
    <mergeCell ref="O21:O32"/>
    <mergeCell ref="P21:P32"/>
    <mergeCell ref="J34:J45"/>
    <mergeCell ref="W43:W45"/>
    <mergeCell ref="V34:V36"/>
    <mergeCell ref="V37:V39"/>
    <mergeCell ref="T63:T65"/>
    <mergeCell ref="B72:D72"/>
    <mergeCell ref="E63:E65"/>
    <mergeCell ref="Q63:Q65"/>
    <mergeCell ref="R63:R65"/>
    <mergeCell ref="V60:V62"/>
    <mergeCell ref="U43:U45"/>
    <mergeCell ref="V63:V65"/>
    <mergeCell ref="E21:E23"/>
    <mergeCell ref="E37:E39"/>
    <mergeCell ref="O5:O7"/>
    <mergeCell ref="P5:P7"/>
    <mergeCell ref="R21:R23"/>
    <mergeCell ref="R27:R29"/>
    <mergeCell ref="R24:R26"/>
    <mergeCell ref="J8:J19"/>
    <mergeCell ref="K8:K19"/>
    <mergeCell ref="U60:U62"/>
    <mergeCell ref="B3:B7"/>
    <mergeCell ref="C60:C71"/>
    <mergeCell ref="K5:K7"/>
    <mergeCell ref="L5:L7"/>
    <mergeCell ref="T60:T62"/>
    <mergeCell ref="N5:N7"/>
    <mergeCell ref="U40:U42"/>
    <mergeCell ref="E34:E36"/>
    <mergeCell ref="L8:L19"/>
    <mergeCell ref="F73:Y76"/>
    <mergeCell ref="Q60:Q62"/>
    <mergeCell ref="R60:R62"/>
    <mergeCell ref="R66:R68"/>
    <mergeCell ref="S66:S68"/>
    <mergeCell ref="W66:W68"/>
    <mergeCell ref="T66:T68"/>
    <mergeCell ref="W60:W62"/>
    <mergeCell ref="S63:S65"/>
    <mergeCell ref="U63:U65"/>
    <mergeCell ref="R40:R42"/>
    <mergeCell ref="U14:U16"/>
    <mergeCell ref="T53:T55"/>
    <mergeCell ref="B78:E78"/>
    <mergeCell ref="T78:U78"/>
    <mergeCell ref="H78:J78"/>
    <mergeCell ref="B60:B71"/>
    <mergeCell ref="S60:S62"/>
    <mergeCell ref="D60:D71"/>
    <mergeCell ref="E60:E62"/>
    <mergeCell ref="S11:S13"/>
    <mergeCell ref="V14:V16"/>
    <mergeCell ref="V47:V49"/>
    <mergeCell ref="S50:S52"/>
    <mergeCell ref="S53:S55"/>
    <mergeCell ref="V11:V13"/>
    <mergeCell ref="U27:U29"/>
    <mergeCell ref="V30:V32"/>
    <mergeCell ref="V24:V26"/>
    <mergeCell ref="U30:U32"/>
    <mergeCell ref="U8:U10"/>
    <mergeCell ref="X14:X16"/>
    <mergeCell ref="V8:V10"/>
    <mergeCell ref="E69:E71"/>
    <mergeCell ref="Q69:Q71"/>
    <mergeCell ref="X69:X71"/>
    <mergeCell ref="U69:U71"/>
    <mergeCell ref="V66:V68"/>
    <mergeCell ref="S69:S71"/>
    <mergeCell ref="R69:R71"/>
    <mergeCell ref="U11:U13"/>
    <mergeCell ref="V27:V29"/>
    <mergeCell ref="V21:V23"/>
    <mergeCell ref="X43:X45"/>
    <mergeCell ref="E30:E32"/>
    <mergeCell ref="Q30:Q32"/>
    <mergeCell ref="Q37:Q39"/>
    <mergeCell ref="S30:S32"/>
    <mergeCell ref="R30:R32"/>
    <mergeCell ref="U37:U39"/>
    <mergeCell ref="Q34:Q36"/>
    <mergeCell ref="R34:R36"/>
    <mergeCell ref="W30:W32"/>
    <mergeCell ref="E27:E29"/>
    <mergeCell ref="W21:W23"/>
    <mergeCell ref="Y8:Y19"/>
    <mergeCell ref="T27:T29"/>
    <mergeCell ref="S21:S23"/>
    <mergeCell ref="T21:T23"/>
    <mergeCell ref="S27:S29"/>
    <mergeCell ref="W14:W16"/>
    <mergeCell ref="X17:X19"/>
    <mergeCell ref="W17:W19"/>
    <mergeCell ref="X24:X26"/>
    <mergeCell ref="C3:C7"/>
    <mergeCell ref="D3:D7"/>
    <mergeCell ref="E4:E7"/>
    <mergeCell ref="E3:P3"/>
    <mergeCell ref="F4:F7"/>
    <mergeCell ref="J4:P4"/>
    <mergeCell ref="X8:X10"/>
    <mergeCell ref="V17:V19"/>
    <mergeCell ref="W24:W26"/>
    <mergeCell ref="W53:W55"/>
    <mergeCell ref="W56:W58"/>
    <mergeCell ref="V50:V52"/>
    <mergeCell ref="W50:W52"/>
    <mergeCell ref="X47:X49"/>
    <mergeCell ref="X50:X52"/>
    <mergeCell ref="V53:V55"/>
    <mergeCell ref="U56:U58"/>
    <mergeCell ref="Q47:Q49"/>
    <mergeCell ref="R53:R55"/>
    <mergeCell ref="Q53:Q55"/>
    <mergeCell ref="W69:W71"/>
    <mergeCell ref="T69:T71"/>
    <mergeCell ref="E59:Y59"/>
    <mergeCell ref="X56:X58"/>
    <mergeCell ref="W47:W49"/>
    <mergeCell ref="Q66:Q68"/>
    <mergeCell ref="E50:E52"/>
    <mergeCell ref="U50:U52"/>
    <mergeCell ref="E53:E55"/>
    <mergeCell ref="T47:T49"/>
    <mergeCell ref="U47:U49"/>
    <mergeCell ref="T50:T52"/>
    <mergeCell ref="S47:S49"/>
    <mergeCell ref="U53:U55"/>
    <mergeCell ref="V69:V71"/>
    <mergeCell ref="Q50:Q52"/>
    <mergeCell ref="R47:R49"/>
    <mergeCell ref="E66:E68"/>
    <mergeCell ref="U66:U68"/>
    <mergeCell ref="B59:D59"/>
    <mergeCell ref="B47:B58"/>
    <mergeCell ref="C47:C58"/>
    <mergeCell ref="D47:D58"/>
    <mergeCell ref="S56:S58"/>
    <mergeCell ref="Q56:Q58"/>
    <mergeCell ref="V77:Y77"/>
    <mergeCell ref="B77:U77"/>
    <mergeCell ref="B73:E76"/>
    <mergeCell ref="E47:E49"/>
    <mergeCell ref="E56:E58"/>
    <mergeCell ref="R56:R58"/>
    <mergeCell ref="R50:R52"/>
    <mergeCell ref="Y47:Y58"/>
    <mergeCell ref="P47:P58"/>
    <mergeCell ref="R37:R39"/>
    <mergeCell ref="T56:T58"/>
    <mergeCell ref="C21:C32"/>
    <mergeCell ref="D21:D32"/>
    <mergeCell ref="B8:B19"/>
    <mergeCell ref="C8:C19"/>
    <mergeCell ref="S8:S10"/>
    <mergeCell ref="Q24:Q26"/>
    <mergeCell ref="T30:T32"/>
    <mergeCell ref="B34:B45"/>
    <mergeCell ref="Q14:Q16"/>
    <mergeCell ref="S17:S19"/>
    <mergeCell ref="U17:U19"/>
    <mergeCell ref="S24:S26"/>
    <mergeCell ref="T24:T26"/>
    <mergeCell ref="Q21:Q23"/>
    <mergeCell ref="U24:U26"/>
    <mergeCell ref="U21:U23"/>
    <mergeCell ref="Q17:Q19"/>
    <mergeCell ref="T17:T19"/>
    <mergeCell ref="X40:X42"/>
    <mergeCell ref="E43:E45"/>
    <mergeCell ref="X34:X36"/>
    <mergeCell ref="X37:X39"/>
    <mergeCell ref="V40:V42"/>
    <mergeCell ref="B21:B32"/>
    <mergeCell ref="Q43:Q45"/>
    <mergeCell ref="U34:U36"/>
    <mergeCell ref="S34:S36"/>
    <mergeCell ref="Q40:Q42"/>
    <mergeCell ref="S43:S45"/>
    <mergeCell ref="C34:C45"/>
    <mergeCell ref="D34:D45"/>
    <mergeCell ref="K34:K45"/>
    <mergeCell ref="L34:L45"/>
    <mergeCell ref="B46:D46"/>
    <mergeCell ref="E40:E42"/>
    <mergeCell ref="E46:Y46"/>
    <mergeCell ref="T43:T45"/>
    <mergeCell ref="Y34:Y45"/>
    <mergeCell ref="R11:R13"/>
    <mergeCell ref="A35:A37"/>
    <mergeCell ref="T40:T42"/>
    <mergeCell ref="B33:D33"/>
    <mergeCell ref="S37:S39"/>
    <mergeCell ref="T37:T39"/>
    <mergeCell ref="D8:D19"/>
    <mergeCell ref="B20:D20"/>
    <mergeCell ref="E17:E19"/>
    <mergeCell ref="E20:Y20"/>
    <mergeCell ref="J5:J7"/>
    <mergeCell ref="E8:E10"/>
    <mergeCell ref="V2:X2"/>
    <mergeCell ref="Q8:Q10"/>
    <mergeCell ref="R8:R10"/>
    <mergeCell ref="Q27:Q29"/>
    <mergeCell ref="E24:E26"/>
    <mergeCell ref="E11:E13"/>
    <mergeCell ref="E14:E16"/>
    <mergeCell ref="Q11:Q13"/>
    <mergeCell ref="X11:X13"/>
    <mergeCell ref="P1:V1"/>
    <mergeCell ref="E2:F2"/>
    <mergeCell ref="H2:L2"/>
    <mergeCell ref="P2:U2"/>
    <mergeCell ref="R4:R7"/>
    <mergeCell ref="M5:M7"/>
    <mergeCell ref="H4:H7"/>
    <mergeCell ref="I4:I7"/>
    <mergeCell ref="G4:G7"/>
    <mergeCell ref="S14:S16"/>
    <mergeCell ref="Q4:Q7"/>
    <mergeCell ref="W4:W6"/>
    <mergeCell ref="Q3:S3"/>
    <mergeCell ref="S4:S7"/>
    <mergeCell ref="T8:T10"/>
    <mergeCell ref="T11:T13"/>
    <mergeCell ref="T3:X3"/>
    <mergeCell ref="V4:V6"/>
    <mergeCell ref="W8:W10"/>
    <mergeCell ref="T14:T16"/>
    <mergeCell ref="R17:R19"/>
    <mergeCell ref="R14:R16"/>
    <mergeCell ref="W40:W42"/>
    <mergeCell ref="AB11:AB13"/>
    <mergeCell ref="AB43:AB45"/>
    <mergeCell ref="V43:V45"/>
    <mergeCell ref="T34:T36"/>
    <mergeCell ref="W34:W36"/>
    <mergeCell ref="W37:W39"/>
    <mergeCell ref="U4:U6"/>
    <mergeCell ref="X53:X55"/>
    <mergeCell ref="X63:X65"/>
    <mergeCell ref="V56:V58"/>
    <mergeCell ref="X66:X68"/>
    <mergeCell ref="T4:T6"/>
    <mergeCell ref="X27:X29"/>
    <mergeCell ref="W27:W29"/>
    <mergeCell ref="W11:W13"/>
    <mergeCell ref="X30:X32"/>
    <mergeCell ref="AA69:AB69"/>
    <mergeCell ref="AA65:AA67"/>
    <mergeCell ref="Y60:Y71"/>
    <mergeCell ref="X60:X62"/>
    <mergeCell ref="W63:W65"/>
    <mergeCell ref="Y3:Y7"/>
    <mergeCell ref="AB51:AS51"/>
    <mergeCell ref="Y21:Y32"/>
    <mergeCell ref="X21:X23"/>
    <mergeCell ref="X4:X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3" r:id="rId1"/>
  <rowBreaks count="1" manualBreakCount="1">
    <brk id="7" max="255" man="1"/>
  </rowBreaks>
  <colBreaks count="2" manualBreakCount="2">
    <brk id="24" min="1" max="90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KL4528</cp:lastModifiedBy>
  <cp:lastPrinted>2015-08-28T11:07:26Z</cp:lastPrinted>
  <dcterms:created xsi:type="dcterms:W3CDTF">2003-11-12T02:37:56Z</dcterms:created>
  <dcterms:modified xsi:type="dcterms:W3CDTF">2015-10-15T06:27:44Z</dcterms:modified>
  <cp:category/>
  <cp:version/>
  <cp:contentType/>
  <cp:contentStatus/>
</cp:coreProperties>
</file>