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" sheetId="1" r:id="rId1"/>
    <sheet name="熱量計算" sheetId="2" state="hidden" r:id="rId2"/>
    <sheet name="食物代算" sheetId="3" r:id="rId3"/>
    <sheet name="工作表2" sheetId="4" r:id="rId4"/>
    <sheet name="喜好" sheetId="5" r:id="rId5"/>
    <sheet name="工作日誌-1" sheetId="6" r:id="rId6"/>
    <sheet name="班級用" sheetId="7" r:id="rId7"/>
    <sheet name="工作表1" sheetId="8" r:id="rId8"/>
  </sheets>
  <definedNames>
    <definedName name="_xlnm.Print_Area" localSheetId="7">'工作表1'!$A$1:$H$64</definedName>
    <definedName name="_xlnm.Print_Area" localSheetId="6">'班級用'!$A$1:$S$77</definedName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<sst xmlns="http://schemas.openxmlformats.org/spreadsheetml/2006/main" count="948" uniqueCount="495">
  <si>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</si>
  <si>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</si>
  <si>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</si>
  <si>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</si>
  <si>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</si>
  <si>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</si>
  <si>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</si>
  <si>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</si>
  <si>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</si>
  <si>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</si>
  <si>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</si>
  <si>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</si>
  <si>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</si>
  <si>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</si>
  <si>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</si>
  <si>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</si>
  <si>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</si>
  <si>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</si>
  <si>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</si>
  <si>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</si>
  <si>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</si>
  <si>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</si>
  <si>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</si>
  <si>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</si>
  <si>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</si>
  <si>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</si>
  <si>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</si>
  <si>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</si>
  <si>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</si>
  <si>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</si>
  <si>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</si>
  <si>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</si>
  <si>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</si>
  <si>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</si>
  <si>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</si>
  <si>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</si>
  <si>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</si>
  <si>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</si>
  <si>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</si>
  <si>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</si>
  <si>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</si>
  <si>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</si>
  <si>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</si>
  <si>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</si>
  <si>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</si>
  <si>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</si>
  <si>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</si>
  <si>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</si>
  <si>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</si>
  <si>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</si>
  <si>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</si>
  <si>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</si>
  <si>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</si>
  <si>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</si>
  <si>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</si>
  <si>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</si>
  <si>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</si>
  <si>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</si>
  <si>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</si>
  <si>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</si>
  <si>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</si>
  <si>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</si>
  <si>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</si>
  <si>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</si>
  <si>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</si>
  <si>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</si>
  <si>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</si>
  <si>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</si>
  <si>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</si>
  <si>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</si>
  <si>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</si>
  <si>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</si>
  <si>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</si>
  <si>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</si>
  <si>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</si>
  <si>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</si>
  <si>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</si>
  <si>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</si>
  <si>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</si>
  <si>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</si>
  <si>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</si>
  <si>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</si>
  <si>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</si>
  <si>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</si>
  <si>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</si>
  <si>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</si>
  <si>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</si>
  <si>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</si>
  <si>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</si>
  <si>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</si>
  <si>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</si>
  <si>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</si>
  <si>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</si>
  <si>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</si>
  <si>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</si>
  <si>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</si>
  <si>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</si>
  <si>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</si>
  <si>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</si>
  <si>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</si>
  <si>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</si>
  <si>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</si>
  <si>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</si>
  <si>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</si>
  <si>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</si>
  <si>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</si>
  <si>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</si>
  <si>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</si>
  <si>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</si>
  <si>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</si>
  <si>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</si>
  <si>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</si>
  <si>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</si>
  <si>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</si>
  <si>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</si>
  <si>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</si>
  <si>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</si>
  <si>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</si>
  <si>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</si>
  <si>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</si>
  <si>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</si>
  <si>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</si>
  <si>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</si>
  <si>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</si>
  <si>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</si>
  <si>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</si>
  <si>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</si>
  <si>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</si>
  <si>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</si>
  <si>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</si>
  <si>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</si>
  <si>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</si>
  <si>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</si>
  <si>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</si>
  <si>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</si>
  <si>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</si>
  <si>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</si>
  <si>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</si>
  <si>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</si>
  <si>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</si>
  <si>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</si>
  <si>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</si>
  <si>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</si>
  <si>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</si>
  <si>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</si>
  <si>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</si>
  <si>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</si>
  <si>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</si>
  <si>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</si>
  <si>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</si>
  <si>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</si>
  <si>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</si>
  <si>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</si>
  <si>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</si>
  <si>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</si>
  <si>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</si>
  <si>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</si>
  <si>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</si>
  <si>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</si>
  <si>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</si>
  <si>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</si>
  <si>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</si>
  <si>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</si>
  <si>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</si>
  <si>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</si>
  <si>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</si>
  <si>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</si>
  <si>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</si>
  <si>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</si>
  <si>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</si>
  <si>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</si>
  <si>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</si>
  <si>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</si>
  <si>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</si>
  <si>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</si>
  <si>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</si>
  <si>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</si>
  <si>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</si>
  <si>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</si>
  <si>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</si>
  <si>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</si>
  <si>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</si>
  <si>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</si>
  <si>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</si>
  <si>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</si>
  <si>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</si>
  <si>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</si>
  <si>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</si>
  <si>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</si>
  <si>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</si>
  <si>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</si>
  <si>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</si>
  <si>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</si>
  <si>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</si>
  <si>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</si>
  <si>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</si>
  <si>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</si>
  <si>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</si>
  <si>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</si>
  <si>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</si>
  <si>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</si>
  <si>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</si>
  <si>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</si>
  <si>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</si>
  <si>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</si>
  <si>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</si>
  <si>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</si>
  <si>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</si>
  <si>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</si>
  <si>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</si>
  <si>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</si>
  <si>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</si>
  <si>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</si>
  <si>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</si>
  <si>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</si>
  <si>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</si>
  <si>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</si>
  <si>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</si>
  <si>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</si>
  <si>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</si>
  <si>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</si>
  <si>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</si>
  <si>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</si>
  <si>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</si>
  <si>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</si>
  <si>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</si>
  <si>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</si>
  <si>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</si>
  <si>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</si>
  <si>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</si>
  <si>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</si>
  <si>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</si>
  <si>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</si>
  <si>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</si>
  <si>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</si>
  <si>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</si>
  <si>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</si>
  <si>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</si>
  <si>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</si>
  <si>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</si>
  <si>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</si>
  <si>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</si>
  <si>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</si>
  <si>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</si>
  <si>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</si>
  <si>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</si>
  <si>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</si>
  <si>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</si>
  <si>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</si>
  <si>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</si>
  <si>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</si>
  <si>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</si>
  <si>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</si>
  <si>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</si>
  <si>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</si>
  <si>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</si>
  <si>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</si>
  <si>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</si>
  <si>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</si>
  <si>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</si>
  <si>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</si>
  <si>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</si>
  <si>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</si>
  <si>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</si>
  <si>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</si>
  <si>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</si>
  <si>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</si>
  <si>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</si>
  <si>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</si>
  <si>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</si>
  <si>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</si>
  <si>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</si>
  <si>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</si>
  <si>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</si>
  <si>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</si>
  <si>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</si>
  <si>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</si>
  <si>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</si>
  <si>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</si>
  <si>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</si>
  <si>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老師的叮嚀</t>
  </si>
  <si>
    <t>營養標準參照</t>
  </si>
  <si>
    <t>熱量</t>
  </si>
  <si>
    <t>蛋白質</t>
  </si>
  <si>
    <t>脂肪</t>
  </si>
  <si>
    <t>醣類</t>
  </si>
  <si>
    <t>本週供應</t>
  </si>
  <si>
    <t>20-23</t>
  </si>
  <si>
    <t>90-93</t>
  </si>
  <si>
    <t>共供應每位學生</t>
  </si>
  <si>
    <t>23-26</t>
  </si>
  <si>
    <t>103-106</t>
  </si>
  <si>
    <t>每週需供應學生</t>
  </si>
  <si>
    <t>供應數量差異</t>
  </si>
  <si>
    <t>小朋友要多吃飯才健康喔</t>
  </si>
  <si>
    <t>系統劉議陽設計</t>
  </si>
  <si>
    <t>校  長</t>
  </si>
  <si>
    <t>水果</t>
  </si>
  <si>
    <t>基隆市碇內國民小學學童營養午餐第3週喜好統計表</t>
  </si>
  <si>
    <t>材料</t>
  </si>
  <si>
    <t>公斤重</t>
  </si>
  <si>
    <t>喜歡百分比</t>
  </si>
  <si>
    <t>很喜歡</t>
  </si>
  <si>
    <t>喜歡</t>
  </si>
  <si>
    <t>尚可</t>
  </si>
  <si>
    <t>討厭</t>
  </si>
  <si>
    <t>很討厭</t>
  </si>
  <si>
    <t>國小1-3年級學生每位需</t>
  </si>
  <si>
    <t>國小4-6年級學生每位需</t>
  </si>
  <si>
    <t>基隆市碇內國民小學午餐廚房工作日誌</t>
  </si>
  <si>
    <t>今日食譜</t>
  </si>
  <si>
    <t>主食</t>
  </si>
  <si>
    <t>菜</t>
  </si>
  <si>
    <t>湯</t>
  </si>
  <si>
    <t>其他</t>
  </si>
  <si>
    <t>監廚記事</t>
  </si>
  <si>
    <t>供應人數</t>
  </si>
  <si>
    <t>教職員</t>
  </si>
  <si>
    <t>人</t>
  </si>
  <si>
    <t>備註</t>
  </si>
  <si>
    <t>食材驗收單</t>
  </si>
  <si>
    <t>菜名</t>
  </si>
  <si>
    <t>公斤數</t>
  </si>
  <si>
    <t>數量</t>
  </si>
  <si>
    <t>品質</t>
  </si>
  <si>
    <t>過多</t>
  </si>
  <si>
    <t>相符</t>
  </si>
  <si>
    <t>不足</t>
  </si>
  <si>
    <t>良好</t>
  </si>
  <si>
    <t>佳</t>
  </si>
  <si>
    <t>不佳</t>
  </si>
  <si>
    <t>監廚人員：</t>
  </si>
  <si>
    <t>午餐執行秘書：</t>
  </si>
  <si>
    <t>校長：</t>
  </si>
  <si>
    <t>監廚教師職責</t>
  </si>
  <si>
    <t>學  生</t>
  </si>
  <si>
    <t>工  友</t>
  </si>
  <si>
    <t>廚  師</t>
  </si>
  <si>
    <t>來  賓</t>
  </si>
  <si>
    <t>合  計</t>
  </si>
  <si>
    <t>星期</t>
  </si>
  <si>
    <t>天氣</t>
  </si>
  <si>
    <t>1、點驗菜名(驗收工作)。
2、蔬菜清洗之監督與烹調
   輔導。
3、廚房衛生檢查。
4、餐用具之洗滌消毒與
   保管。
5、輔助廚房工作。</t>
  </si>
  <si>
    <t>食材</t>
  </si>
  <si>
    <t>食材</t>
  </si>
  <si>
    <t>基隆市碇內國民小學午餐廚房工作日誌</t>
  </si>
  <si>
    <t>日期</t>
  </si>
  <si>
    <t>星期</t>
  </si>
  <si>
    <t>天氣</t>
  </si>
  <si>
    <t>今日食譜</t>
  </si>
  <si>
    <t>主食</t>
  </si>
  <si>
    <t>供應人數</t>
  </si>
  <si>
    <t>學  生</t>
  </si>
  <si>
    <t>菜</t>
  </si>
  <si>
    <t>教職員</t>
  </si>
  <si>
    <t>工  友</t>
  </si>
  <si>
    <t>廚  師</t>
  </si>
  <si>
    <t>湯</t>
  </si>
  <si>
    <t>來  賓</t>
  </si>
  <si>
    <t>水果</t>
  </si>
  <si>
    <t>其他</t>
  </si>
  <si>
    <t>合  計</t>
  </si>
  <si>
    <t>人</t>
  </si>
  <si>
    <t>監廚記事</t>
  </si>
  <si>
    <t>食材驗收單</t>
  </si>
  <si>
    <t>菜名</t>
  </si>
  <si>
    <t>食材</t>
  </si>
  <si>
    <t>公斤數</t>
  </si>
  <si>
    <t>數量</t>
  </si>
  <si>
    <t>品質</t>
  </si>
  <si>
    <t>過多</t>
  </si>
  <si>
    <t>相符</t>
  </si>
  <si>
    <t>不足</t>
  </si>
  <si>
    <t>良好</t>
  </si>
  <si>
    <t>佳</t>
  </si>
  <si>
    <t>不佳</t>
  </si>
  <si>
    <t>監廚教師職責</t>
  </si>
  <si>
    <t>1、點驗菜名(驗收工作)。
2、蔬菜清洗之監督與烹調
   輔導。
3、廚房衛生檢查。
4、餐用具之洗滌消毒與
   保管。
5、輔助廚房工作。</t>
  </si>
  <si>
    <t>備註</t>
  </si>
  <si>
    <t>監廚人員：</t>
  </si>
  <si>
    <t>午餐執行秘書：</t>
  </si>
  <si>
    <t>校長：</t>
  </si>
  <si>
    <t>陰</t>
  </si>
  <si>
    <t>老師的叮嚀</t>
  </si>
  <si>
    <t xml:space="preserve"> </t>
  </si>
  <si>
    <t xml:space="preserve">   </t>
  </si>
  <si>
    <t>老師的叮嚀</t>
  </si>
  <si>
    <t>基隆市碇內國民小學</t>
  </si>
  <si>
    <t>學童營養午餐食譜設計表</t>
  </si>
  <si>
    <t>本月用餐天數</t>
  </si>
  <si>
    <t>班級：________________年_________________班</t>
  </si>
  <si>
    <t>公斤重</t>
  </si>
  <si>
    <t>學童營養午餐食譜設計表</t>
  </si>
  <si>
    <t>全榖根莖類</t>
  </si>
  <si>
    <t>豆魚肉蛋類</t>
  </si>
  <si>
    <t>蔬菜類</t>
  </si>
  <si>
    <t>水果類</t>
  </si>
  <si>
    <t>果種子類油脂與堅</t>
  </si>
  <si>
    <t>熱量</t>
  </si>
  <si>
    <t>衛生福利部 國民健康署「每日飲食指南」</t>
  </si>
  <si>
    <t>鮮奶/豆漿</t>
  </si>
  <si>
    <t>午餐執行秘書</t>
  </si>
  <si>
    <t>菜單設計:陳怡樺 營養師</t>
  </si>
  <si>
    <t>公斤重</t>
  </si>
  <si>
    <t>104學年度第1學期第8週</t>
  </si>
  <si>
    <t>一</t>
  </si>
  <si>
    <t>白飯</t>
  </si>
  <si>
    <t>西芹素雞</t>
  </si>
  <si>
    <t>素雞</t>
  </si>
  <si>
    <t>小黃瓜</t>
  </si>
  <si>
    <t>西芹</t>
  </si>
  <si>
    <t>木耳</t>
  </si>
  <si>
    <t>紅蘿蔔</t>
  </si>
  <si>
    <t>炒時蔬</t>
  </si>
  <si>
    <t>時蔬</t>
  </si>
  <si>
    <t>蒜粗</t>
  </si>
  <si>
    <t>蔬菜蛋花湯</t>
  </si>
  <si>
    <t>雞蛋</t>
  </si>
  <si>
    <t>二</t>
  </si>
  <si>
    <t>沙茶雞丁</t>
  </si>
  <si>
    <t>雞丁</t>
  </si>
  <si>
    <t>沙茶醬</t>
  </si>
  <si>
    <t>青蔥</t>
  </si>
  <si>
    <t>鮑菇花菜</t>
  </si>
  <si>
    <t>杏鮑菇</t>
  </si>
  <si>
    <t>青花菜</t>
  </si>
  <si>
    <t>紅蘿蔔</t>
  </si>
  <si>
    <t>白花菜</t>
  </si>
  <si>
    <t>時蔬</t>
  </si>
  <si>
    <t>蒜粗</t>
  </si>
  <si>
    <t>山藥紅棗湯</t>
  </si>
  <si>
    <t>山藥</t>
  </si>
  <si>
    <t>紅棗</t>
  </si>
  <si>
    <t>小薏仁</t>
  </si>
  <si>
    <t>三</t>
  </si>
  <si>
    <t>金瓜米粉</t>
  </si>
  <si>
    <t>米粉</t>
  </si>
  <si>
    <t>南瓜</t>
  </si>
  <si>
    <t>高麗菜</t>
  </si>
  <si>
    <t>韭菜</t>
  </si>
  <si>
    <t>每人一份</t>
  </si>
  <si>
    <t>四</t>
  </si>
  <si>
    <t>富貴魚排</t>
  </si>
  <si>
    <t>每人一片</t>
  </si>
  <si>
    <t>八寶肉醬</t>
  </si>
  <si>
    <t>絞肉</t>
  </si>
  <si>
    <t>三色豆</t>
  </si>
  <si>
    <t>豆干小丁</t>
  </si>
  <si>
    <t>蒜粗</t>
  </si>
  <si>
    <t>花豆QQ圓</t>
  </si>
  <si>
    <t>花豆</t>
  </si>
  <si>
    <t>芋圓</t>
  </si>
  <si>
    <t>五</t>
  </si>
  <si>
    <t>京醬肉片</t>
  </si>
  <si>
    <t>里肌肉片</t>
  </si>
  <si>
    <t>韭黃</t>
  </si>
  <si>
    <t>茄汁天婦羅</t>
  </si>
  <si>
    <t>甜不辣條</t>
  </si>
  <si>
    <t>紫菜豆芽湯</t>
  </si>
  <si>
    <t>黃豆芽</t>
  </si>
  <si>
    <t>紫菜</t>
  </si>
  <si>
    <t>公斤重</t>
  </si>
  <si>
    <t>基隆市中和國民小學</t>
  </si>
  <si>
    <t>650份</t>
  </si>
  <si>
    <t>芹菜含有β胡蘿蔔素，可提高人體的免疫力且菜芹可健胃、清胃熱，改善小便熱痛 也對清熱平肝，對於肝火上升引起的高血壓有幫助。</t>
  </si>
  <si>
    <t>雞肉含優質蛋白質、脂肪含量少，能增強體力、強壯身體，是體質虛弱、病後、產後以及老年人適合攝取蛋白質的來源。</t>
  </si>
  <si>
    <t>南瓜為葫蘆科植物南瓜的果實。味甜肉厚，可以代替糧食，而且皮肉都可以食用。南瓜含有豐富的維生素A、B、C及礦物質，磷、鈣、鎂、鋅等微量元素。</t>
  </si>
  <si>
    <t>豆乾是由豆類製成，含有均衡的植物性蛋白質；另外含有維生素B1、B2、B12、鈣、磷、鐵、鉀、鈉、胡蘿蔔素等多種成分。含有豐富的大豆蛋，不含膽固醇，並有降低膽固醇、三酸甘油脂和低密度脂蛋白的功效，能預防心血管疾病。</t>
  </si>
  <si>
    <t>洋蔥為低熱能食物，含有多種硫化物，能降低內血糖與血脂；列腺素A，可以防止血栓和心冠狀動脈硬化</t>
  </si>
  <si>
    <t>鮮香菇</t>
  </si>
  <si>
    <t>洋葱</t>
  </si>
  <si>
    <t>650片</t>
  </si>
  <si>
    <t>乳品類</t>
  </si>
  <si>
    <t>十穀飯</t>
  </si>
  <si>
    <t>米粉</t>
  </si>
  <si>
    <t>花豆前一天送</t>
  </si>
  <si>
    <t>糖醋排骨</t>
  </si>
  <si>
    <t>排骨丁</t>
  </si>
  <si>
    <t>鳳梨片</t>
  </si>
  <si>
    <t>蕃茄醬</t>
  </si>
  <si>
    <t>2桶</t>
  </si>
  <si>
    <t>1桶</t>
  </si>
  <si>
    <t>小白菜</t>
  </si>
  <si>
    <t>4箱5包</t>
  </si>
  <si>
    <t>冷凍芋頭</t>
  </si>
  <si>
    <t>不辣豆瓣醬</t>
  </si>
  <si>
    <t>1桶</t>
  </si>
  <si>
    <t>二砂糖</t>
  </si>
  <si>
    <t>洋葱</t>
  </si>
  <si>
    <t>甜麵醬</t>
  </si>
  <si>
    <t>1盒</t>
  </si>
  <si>
    <t>肉絲</t>
  </si>
  <si>
    <t>芋頭排骨湯</t>
  </si>
  <si>
    <t>小排丁</t>
  </si>
  <si>
    <t>番茄醬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</si>
</sst>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 style="thin"/>
      <top/>
      <bottom style="thin"/>
    </border>
    <border>
      <left/>
      <right style="thick"/>
      <top style="thin"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 style="thin"/>
      <bottom style="thick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 style="thin"/>
      <top style="thick"/>
      <bottom style="thin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ck"/>
      <right/>
      <top/>
      <bottom style="thin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/>
      <top style="thin"/>
      <bottom style="thin"/>
    </border>
    <border>
      <left/>
      <right/>
      <top style="thin"/>
      <bottom style="thick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/>
    </xf>
    <xf numFmtId="0" fontId="29" fillId="0" borderId="39" xfId="0" applyFont="1" applyBorder="1" applyAlignment="1">
      <alignment vertical="center"/>
    </xf>
    <xf numFmtId="0" fontId="29" fillId="0" borderId="39" xfId="0" applyFont="1" applyBorder="1" applyAlignment="1">
      <alignment vertical="center" textRotation="255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76" xfId="0" applyFont="1" applyBorder="1" applyAlignment="1">
      <alignment/>
    </xf>
    <xf numFmtId="0" fontId="28" fillId="0" borderId="0" xfId="0" applyFont="1" applyAlignment="1">
      <alignment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vertical="center"/>
    </xf>
    <xf numFmtId="0" fontId="30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9" fillId="0" borderId="11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81" xfId="0" applyFont="1" applyBorder="1" applyAlignment="1">
      <alignment/>
    </xf>
    <xf numFmtId="0" fontId="29" fillId="0" borderId="82" xfId="0" applyFont="1" applyBorder="1" applyAlignment="1">
      <alignment/>
    </xf>
    <xf numFmtId="0" fontId="29" fillId="0" borderId="83" xfId="0" applyFont="1" applyBorder="1" applyAlignment="1">
      <alignment/>
    </xf>
    <xf numFmtId="0" fontId="29" fillId="0" borderId="77" xfId="0" applyFont="1" applyBorder="1" applyAlignment="1">
      <alignment/>
    </xf>
    <xf numFmtId="0" fontId="29" fillId="0" borderId="84" xfId="0" applyFont="1" applyBorder="1" applyAlignment="1">
      <alignment/>
    </xf>
    <xf numFmtId="0" fontId="29" fillId="0" borderId="77" xfId="0" applyFont="1" applyBorder="1" applyAlignment="1">
      <alignment shrinkToFit="1"/>
    </xf>
    <xf numFmtId="0" fontId="29" fillId="0" borderId="84" xfId="0" applyFont="1" applyBorder="1" applyAlignment="1">
      <alignment shrinkToFit="1"/>
    </xf>
    <xf numFmtId="0" fontId="29" fillId="0" borderId="85" xfId="0" applyFont="1" applyBorder="1" applyAlignment="1">
      <alignment/>
    </xf>
    <xf numFmtId="0" fontId="29" fillId="0" borderId="78" xfId="0" applyFont="1" applyBorder="1" applyAlignment="1">
      <alignment shrinkToFit="1"/>
    </xf>
    <xf numFmtId="0" fontId="29" fillId="0" borderId="78" xfId="0" applyFont="1" applyBorder="1" applyAlignment="1">
      <alignment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vertical="center" textRotation="255"/>
    </xf>
    <xf numFmtId="0" fontId="29" fillId="0" borderId="8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87" xfId="0" applyFont="1" applyBorder="1" applyAlignment="1">
      <alignment shrinkToFit="1"/>
    </xf>
    <xf numFmtId="0" fontId="29" fillId="0" borderId="80" xfId="0" applyFont="1" applyBorder="1" applyAlignment="1">
      <alignment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 vertical="center"/>
    </xf>
    <xf numFmtId="0" fontId="29" fillId="0" borderId="89" xfId="0" applyFont="1" applyBorder="1" applyAlignment="1">
      <alignment vertical="center" textRotation="255"/>
    </xf>
    <xf numFmtId="0" fontId="29" fillId="0" borderId="80" xfId="0" applyFont="1" applyBorder="1" applyAlignment="1">
      <alignment shrinkToFit="1"/>
    </xf>
    <xf numFmtId="0" fontId="29" fillId="0" borderId="89" xfId="0" applyFont="1" applyBorder="1" applyAlignment="1">
      <alignment/>
    </xf>
    <xf numFmtId="0" fontId="30" fillId="0" borderId="90" xfId="0" applyFont="1" applyBorder="1" applyAlignment="1">
      <alignment/>
    </xf>
    <xf numFmtId="0" fontId="30" fillId="0" borderId="91" xfId="0" applyFont="1" applyBorder="1" applyAlignment="1">
      <alignment vertical="center"/>
    </xf>
    <xf numFmtId="0" fontId="29" fillId="0" borderId="92" xfId="0" applyFont="1" applyBorder="1" applyAlignment="1">
      <alignment/>
    </xf>
    <xf numFmtId="0" fontId="29" fillId="0" borderId="93" xfId="0" applyFont="1" applyBorder="1" applyAlignment="1">
      <alignment/>
    </xf>
    <xf numFmtId="0" fontId="29" fillId="0" borderId="94" xfId="0" applyFont="1" applyBorder="1" applyAlignment="1">
      <alignment/>
    </xf>
    <xf numFmtId="0" fontId="29" fillId="0" borderId="78" xfId="0" applyFont="1" applyBorder="1" applyAlignment="1">
      <alignment/>
    </xf>
    <xf numFmtId="0" fontId="29" fillId="0" borderId="93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96" xfId="0" applyFont="1" applyBorder="1" applyAlignment="1">
      <alignment/>
    </xf>
    <xf numFmtId="0" fontId="29" fillId="0" borderId="97" xfId="0" applyFont="1" applyBorder="1" applyAlignment="1">
      <alignment vertical="center"/>
    </xf>
    <xf numFmtId="0" fontId="29" fillId="0" borderId="98" xfId="0" applyFont="1" applyBorder="1" applyAlignment="1">
      <alignment/>
    </xf>
    <xf numFmtId="0" fontId="29" fillId="0" borderId="97" xfId="0" applyFont="1" applyBorder="1" applyAlignment="1">
      <alignment/>
    </xf>
    <xf numFmtId="0" fontId="29" fillId="0" borderId="99" xfId="0" applyFont="1" applyBorder="1" applyAlignment="1">
      <alignment vertical="center"/>
    </xf>
    <xf numFmtId="0" fontId="29" fillId="0" borderId="100" xfId="0" applyFont="1" applyBorder="1" applyAlignment="1">
      <alignment/>
    </xf>
    <xf numFmtId="0" fontId="29" fillId="0" borderId="101" xfId="0" applyFont="1" applyBorder="1" applyAlignment="1">
      <alignment/>
    </xf>
    <xf numFmtId="0" fontId="29" fillId="0" borderId="87" xfId="0" applyFont="1" applyBorder="1" applyAlignment="1">
      <alignment/>
    </xf>
    <xf numFmtId="0" fontId="29" fillId="0" borderId="102" xfId="0" applyFont="1" applyBorder="1" applyAlignment="1">
      <alignment/>
    </xf>
    <xf numFmtId="0" fontId="29" fillId="0" borderId="103" xfId="0" applyFont="1" applyBorder="1" applyAlignment="1">
      <alignment/>
    </xf>
    <xf numFmtId="0" fontId="29" fillId="0" borderId="104" xfId="0" applyFont="1" applyBorder="1" applyAlignment="1">
      <alignment/>
    </xf>
    <xf numFmtId="0" fontId="29" fillId="0" borderId="105" xfId="0" applyFont="1" applyBorder="1" applyAlignment="1">
      <alignment/>
    </xf>
    <xf numFmtId="0" fontId="29" fillId="0" borderId="106" xfId="0" applyFont="1" applyBorder="1" applyAlignment="1">
      <alignment/>
    </xf>
    <xf numFmtId="0" fontId="29" fillId="0" borderId="107" xfId="0" applyFont="1" applyBorder="1" applyAlignment="1">
      <alignment/>
    </xf>
    <xf numFmtId="0" fontId="29" fillId="0" borderId="88" xfId="0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9" fillId="0" borderId="102" xfId="0" applyFont="1" applyBorder="1" applyAlignment="1">
      <alignment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180" fontId="34" fillId="0" borderId="39" xfId="0" applyNumberFormat="1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6" fillId="0" borderId="107" xfId="0" applyFont="1" applyBorder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vertical="center" wrapText="1" shrinkToFit="1"/>
    </xf>
    <xf numFmtId="0" fontId="8" fillId="0" borderId="108" xfId="0" applyFont="1" applyBorder="1" applyAlignment="1">
      <alignment horizontal="left" vertical="center" shrinkToFit="1"/>
    </xf>
    <xf numFmtId="0" fontId="8" fillId="0" borderId="8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09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left" vertical="center" shrinkToFit="1"/>
    </xf>
    <xf numFmtId="0" fontId="0" fillId="0" borderId="76" xfId="0" applyBorder="1" applyAlignment="1">
      <alignment shrinkToFit="1"/>
    </xf>
    <xf numFmtId="0" fontId="8" fillId="0" borderId="107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17" xfId="0" applyFont="1" applyBorder="1" applyAlignment="1">
      <alignment shrinkToFit="1"/>
    </xf>
    <xf numFmtId="0" fontId="33" fillId="0" borderId="110" xfId="0" applyFont="1" applyBorder="1" applyAlignment="1">
      <alignment horizontal="center" vertical="center" shrinkToFit="1"/>
    </xf>
    <xf numFmtId="0" fontId="33" fillId="0" borderId="111" xfId="0" applyFont="1" applyBorder="1" applyAlignment="1">
      <alignment horizontal="center" vertical="center" shrinkToFit="1"/>
    </xf>
    <xf numFmtId="0" fontId="33" fillId="0" borderId="112" xfId="0" applyFont="1" applyBorder="1" applyAlignment="1">
      <alignment horizontal="center" vertical="center" shrinkToFit="1"/>
    </xf>
    <xf numFmtId="0" fontId="33" fillId="0" borderId="113" xfId="0" applyFont="1" applyBorder="1" applyAlignment="1">
      <alignment horizontal="center" vertical="center" shrinkToFit="1"/>
    </xf>
    <xf numFmtId="0" fontId="33" fillId="0" borderId="114" xfId="0" applyFont="1" applyBorder="1" applyAlignment="1">
      <alignment horizontal="center" vertical="center" shrinkToFit="1"/>
    </xf>
    <xf numFmtId="0" fontId="33" fillId="0" borderId="115" xfId="0" applyFont="1" applyBorder="1" applyAlignment="1">
      <alignment horizontal="center" vertical="center" shrinkToFit="1"/>
    </xf>
    <xf numFmtId="0" fontId="42" fillId="0" borderId="11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14" xfId="0" applyFont="1" applyBorder="1" applyAlignment="1">
      <alignment horizontal="center" vertical="center" shrinkToFit="1"/>
    </xf>
    <xf numFmtId="0" fontId="36" fillId="0" borderId="107" xfId="0" applyFont="1" applyBorder="1" applyAlignment="1">
      <alignment horizontal="center" vertical="center" shrinkToFit="1"/>
    </xf>
    <xf numFmtId="0" fontId="33" fillId="35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43" fillId="0" borderId="0" xfId="0" applyFont="1" applyAlignment="1">
      <alignment horizontal="left" vertical="center"/>
    </xf>
    <xf numFmtId="0" fontId="36" fillId="0" borderId="107" xfId="0" applyFont="1" applyBorder="1" applyAlignment="1">
      <alignment horizontal="right" vertical="center" shrinkToFit="1"/>
    </xf>
    <xf numFmtId="0" fontId="32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35" fillId="0" borderId="44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9" fillId="35" borderId="44" xfId="0" applyFont="1" applyFill="1" applyBorder="1" applyAlignment="1">
      <alignment horizontal="center" vertical="center" shrinkToFit="1"/>
    </xf>
    <xf numFmtId="0" fontId="39" fillId="35" borderId="106" xfId="0" applyFont="1" applyFill="1" applyBorder="1" applyAlignment="1">
      <alignment horizontal="center" vertical="center" shrinkToFit="1"/>
    </xf>
    <xf numFmtId="0" fontId="39" fillId="35" borderId="54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178" fontId="38" fillId="0" borderId="11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178" fontId="38" fillId="0" borderId="17" xfId="0" applyNumberFormat="1" applyFont="1" applyBorder="1" applyAlignment="1">
      <alignment horizontal="center" vertical="center" shrinkToFit="1"/>
    </xf>
    <xf numFmtId="178" fontId="38" fillId="35" borderId="11" xfId="0" applyNumberFormat="1" applyFont="1" applyFill="1" applyBorder="1" applyAlignment="1">
      <alignment horizontal="center" vertical="center" shrinkToFit="1"/>
    </xf>
    <xf numFmtId="178" fontId="38" fillId="35" borderId="15" xfId="0" applyNumberFormat="1" applyFont="1" applyFill="1" applyBorder="1" applyAlignment="1">
      <alignment horizontal="center" vertical="center" shrinkToFit="1"/>
    </xf>
    <xf numFmtId="178" fontId="38" fillId="35" borderId="17" xfId="0" applyNumberFormat="1" applyFont="1" applyFill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center" vertical="center" textRotation="255"/>
    </xf>
    <xf numFmtId="177" fontId="29" fillId="0" borderId="15" xfId="0" applyNumberFormat="1" applyFont="1" applyBorder="1" applyAlignment="1">
      <alignment horizontal="center" vertical="center" textRotation="255"/>
    </xf>
    <xf numFmtId="177" fontId="29" fillId="0" borderId="17" xfId="0" applyNumberFormat="1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34" fillId="0" borderId="106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0" fontId="41" fillId="35" borderId="44" xfId="0" applyFont="1" applyFill="1" applyBorder="1" applyAlignment="1">
      <alignment horizontal="center" vertical="center" shrinkToFit="1"/>
    </xf>
    <xf numFmtId="0" fontId="41" fillId="35" borderId="106" xfId="0" applyFont="1" applyFill="1" applyBorder="1" applyAlignment="1">
      <alignment horizontal="center" vertical="center" shrinkToFit="1"/>
    </xf>
    <xf numFmtId="0" fontId="41" fillId="35" borderId="54" xfId="0" applyFont="1" applyFill="1" applyBorder="1" applyAlignment="1">
      <alignment horizontal="center" vertical="center" shrinkToFit="1"/>
    </xf>
    <xf numFmtId="0" fontId="32" fillId="35" borderId="11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textRotation="255" wrapText="1" shrinkToFit="1"/>
    </xf>
    <xf numFmtId="0" fontId="32" fillId="0" borderId="39" xfId="0" applyFont="1" applyBorder="1" applyAlignment="1">
      <alignment horizontal="center" vertical="center" textRotation="255" shrinkToFit="1"/>
    </xf>
    <xf numFmtId="178" fontId="37" fillId="0" borderId="11" xfId="0" applyNumberFormat="1" applyFont="1" applyBorder="1" applyAlignment="1">
      <alignment horizontal="center" vertical="center" shrinkToFit="1"/>
    </xf>
    <xf numFmtId="178" fontId="37" fillId="0" borderId="15" xfId="0" applyNumberFormat="1" applyFont="1" applyBorder="1" applyAlignment="1">
      <alignment horizontal="center" vertical="center" shrinkToFit="1"/>
    </xf>
    <xf numFmtId="178" fontId="37" fillId="0" borderId="17" xfId="0" applyNumberFormat="1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116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106" xfId="0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178" fontId="37" fillId="35" borderId="11" xfId="0" applyNumberFormat="1" applyFont="1" applyFill="1" applyBorder="1" applyAlignment="1">
      <alignment horizontal="center" vertical="center" shrinkToFit="1"/>
    </xf>
    <xf numFmtId="178" fontId="37" fillId="35" borderId="15" xfId="0" applyNumberFormat="1" applyFont="1" applyFill="1" applyBorder="1" applyAlignment="1">
      <alignment horizontal="center" vertical="center" shrinkToFit="1"/>
    </xf>
    <xf numFmtId="178" fontId="37" fillId="35" borderId="17" xfId="0" applyNumberFormat="1" applyFont="1" applyFill="1" applyBorder="1" applyAlignment="1">
      <alignment horizontal="center" vertical="center" shrinkToFit="1"/>
    </xf>
    <xf numFmtId="0" fontId="32" fillId="0" borderId="108" xfId="0" applyFont="1" applyBorder="1" applyAlignment="1" applyProtection="1">
      <alignment horizontal="center" vertical="center" shrinkToFit="1"/>
      <protection/>
    </xf>
    <xf numFmtId="0" fontId="36" fillId="0" borderId="108" xfId="0" applyFont="1" applyBorder="1" applyAlignment="1">
      <alignment horizontal="center" vertical="center" shrinkToFit="1"/>
    </xf>
    <xf numFmtId="0" fontId="34" fillId="0" borderId="116" xfId="0" applyFont="1" applyBorder="1" applyAlignment="1">
      <alignment horizontal="center" vertical="center" shrinkToFit="1"/>
    </xf>
    <xf numFmtId="0" fontId="34" fillId="0" borderId="108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11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0" fontId="34" fillId="0" borderId="118" xfId="0" applyFont="1" applyBorder="1" applyAlignment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0" fontId="34" fillId="0" borderId="76" xfId="0" applyFont="1" applyBorder="1" applyAlignment="1">
      <alignment horizontal="center" vertical="center" shrinkToFit="1"/>
    </xf>
    <xf numFmtId="0" fontId="39" fillId="0" borderId="44" xfId="0" applyFont="1" applyBorder="1" applyAlignment="1">
      <alignment horizontal="center" vertical="center" shrinkToFit="1"/>
    </xf>
    <xf numFmtId="0" fontId="39" fillId="0" borderId="106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0" fontId="32" fillId="35" borderId="0" xfId="0" applyFont="1" applyFill="1" applyBorder="1" applyAlignment="1">
      <alignment horizontal="center" vertical="center" shrinkToFit="1"/>
    </xf>
    <xf numFmtId="0" fontId="32" fillId="0" borderId="10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6" fillId="0" borderId="107" xfId="0" applyFont="1" applyBorder="1" applyAlignment="1">
      <alignment horizontal="right" vertical="center" shrinkToFit="1"/>
    </xf>
    <xf numFmtId="0" fontId="36" fillId="0" borderId="10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10" fontId="0" fillId="0" borderId="11" xfId="0" applyNumberFormat="1" applyFont="1" applyBorder="1" applyAlignment="1">
      <alignment horizontal="center" vertical="center" shrinkToFit="1"/>
    </xf>
    <xf numFmtId="10" fontId="0" fillId="0" borderId="15" xfId="0" applyNumberFormat="1" applyFont="1" applyBorder="1" applyAlignment="1">
      <alignment horizontal="center" vertical="center" shrinkToFit="1"/>
    </xf>
    <xf numFmtId="10" fontId="0" fillId="0" borderId="17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27" fillId="0" borderId="107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textRotation="255"/>
    </xf>
    <xf numFmtId="0" fontId="30" fillId="0" borderId="98" xfId="0" applyFont="1" applyBorder="1" applyAlignment="1">
      <alignment vertical="center" textRotation="255" shrinkToFit="1"/>
    </xf>
    <xf numFmtId="0" fontId="30" fillId="0" borderId="100" xfId="0" applyFont="1" applyBorder="1" applyAlignment="1">
      <alignment vertical="center" textRotation="255" shrinkToFit="1"/>
    </xf>
    <xf numFmtId="0" fontId="30" fillId="0" borderId="87" xfId="0" applyFont="1" applyBorder="1" applyAlignment="1">
      <alignment vertical="center" textRotation="255" shrinkToFit="1"/>
    </xf>
    <xf numFmtId="0" fontId="30" fillId="0" borderId="0" xfId="0" applyFont="1" applyBorder="1" applyAlignment="1">
      <alignment horizontal="left"/>
    </xf>
    <xf numFmtId="0" fontId="29" fillId="0" borderId="119" xfId="0" applyFont="1" applyBorder="1" applyAlignment="1">
      <alignment horizontal="center"/>
    </xf>
    <xf numFmtId="0" fontId="29" fillId="0" borderId="120" xfId="0" applyFont="1" applyBorder="1" applyAlignment="1">
      <alignment horizontal="center"/>
    </xf>
    <xf numFmtId="0" fontId="29" fillId="0" borderId="121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22" xfId="0" applyFont="1" applyBorder="1" applyAlignment="1">
      <alignment horizontal="center"/>
    </xf>
    <xf numFmtId="0" fontId="29" fillId="0" borderId="101" xfId="0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0" fontId="30" fillId="0" borderId="120" xfId="0" applyFont="1" applyBorder="1" applyAlignment="1">
      <alignment horizontal="center"/>
    </xf>
    <xf numFmtId="0" fontId="30" fillId="0" borderId="121" xfId="0" applyFont="1" applyBorder="1" applyAlignment="1">
      <alignment horizontal="center"/>
    </xf>
    <xf numFmtId="0" fontId="29" fillId="0" borderId="120" xfId="0" applyFont="1" applyBorder="1" applyAlignment="1">
      <alignment horizontal="left" vertical="top" wrapText="1"/>
    </xf>
    <xf numFmtId="0" fontId="29" fillId="0" borderId="12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22" xfId="0" applyFont="1" applyBorder="1" applyAlignment="1">
      <alignment horizontal="left" vertical="top" wrapText="1"/>
    </xf>
    <xf numFmtId="0" fontId="29" fillId="0" borderId="97" xfId="0" applyFont="1" applyBorder="1" applyAlignment="1">
      <alignment horizontal="left" vertical="top" wrapText="1"/>
    </xf>
    <xf numFmtId="0" fontId="29" fillId="0" borderId="101" xfId="0" applyFont="1" applyBorder="1" applyAlignment="1">
      <alignment horizontal="left" vertical="top" wrapText="1"/>
    </xf>
    <xf numFmtId="0" fontId="29" fillId="0" borderId="79" xfId="0" applyFont="1" applyBorder="1" applyAlignment="1">
      <alignment horizontal="left" vertical="top" wrapText="1"/>
    </xf>
    <xf numFmtId="0" fontId="29" fillId="0" borderId="90" xfId="0" applyFont="1" applyBorder="1" applyAlignment="1">
      <alignment horizontal="left" vertical="top" wrapText="1"/>
    </xf>
    <xf numFmtId="0" fontId="29" fillId="0" borderId="123" xfId="0" applyFont="1" applyFill="1" applyBorder="1" applyAlignment="1">
      <alignment horizontal="center" vertical="center"/>
    </xf>
    <xf numFmtId="0" fontId="29" fillId="0" borderId="124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9" fillId="0" borderId="125" xfId="0" applyFont="1" applyFill="1" applyBorder="1" applyAlignment="1">
      <alignment horizontal="center" vertical="center"/>
    </xf>
    <xf numFmtId="0" fontId="29" fillId="0" borderId="126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9" fillId="0" borderId="126" xfId="0" applyFont="1" applyBorder="1" applyAlignment="1">
      <alignment vertical="center" textRotation="255" shrinkToFit="1"/>
    </xf>
    <xf numFmtId="0" fontId="29" fillId="0" borderId="80" xfId="0" applyFont="1" applyBorder="1" applyAlignment="1">
      <alignment vertical="center" textRotation="255"/>
    </xf>
    <xf numFmtId="0" fontId="30" fillId="0" borderId="127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0" fillId="0" borderId="102" xfId="0" applyFont="1" applyBorder="1" applyAlignment="1">
      <alignment vertical="center" textRotation="255" shrinkToFit="1"/>
    </xf>
    <xf numFmtId="0" fontId="30" fillId="0" borderId="10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103" xfId="0" applyFont="1" applyBorder="1" applyAlignment="1">
      <alignment horizontal="center" vertical="center" textRotation="255" shrinkToFit="1"/>
    </xf>
    <xf numFmtId="0" fontId="30" fillId="0" borderId="104" xfId="0" applyFont="1" applyBorder="1" applyAlignment="1">
      <alignment horizontal="center" vertical="center" textRotation="255" shrinkToFit="1"/>
    </xf>
    <xf numFmtId="0" fontId="30" fillId="0" borderId="128" xfId="0" applyFont="1" applyBorder="1" applyAlignment="1">
      <alignment horizontal="center"/>
    </xf>
    <xf numFmtId="0" fontId="30" fillId="0" borderId="129" xfId="0" applyFont="1" applyBorder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99" xfId="0" applyFont="1" applyBorder="1" applyAlignment="1">
      <alignment horizontal="center"/>
    </xf>
    <xf numFmtId="0" fontId="30" fillId="0" borderId="13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131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106" xfId="0" applyFont="1" applyBorder="1" applyAlignment="1">
      <alignment horizontal="center"/>
    </xf>
    <xf numFmtId="0" fontId="30" fillId="0" borderId="123" xfId="0" applyFont="1" applyBorder="1" applyAlignment="1">
      <alignment horizontal="center"/>
    </xf>
    <xf numFmtId="0" fontId="30" fillId="0" borderId="124" xfId="0" applyFont="1" applyBorder="1" applyAlignment="1">
      <alignment horizontal="center"/>
    </xf>
    <xf numFmtId="0" fontId="30" fillId="0" borderId="126" xfId="0" applyFont="1" applyBorder="1" applyAlignment="1">
      <alignment horizontal="center"/>
    </xf>
    <xf numFmtId="0" fontId="29" fillId="0" borderId="98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0" xfId="0" applyFont="1" applyBorder="1" applyAlignment="1">
      <alignment vertical="center" textRotation="255" shrinkToFit="1"/>
    </xf>
    <xf numFmtId="0" fontId="30" fillId="0" borderId="132" xfId="0" applyFont="1" applyBorder="1" applyAlignment="1">
      <alignment horizontal="center"/>
    </xf>
    <xf numFmtId="0" fontId="30" fillId="0" borderId="126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28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181" fontId="30" fillId="0" borderId="79" xfId="0" applyNumberFormat="1" applyFont="1" applyBorder="1" applyAlignment="1">
      <alignment horizontal="center" vertical="distributed"/>
    </xf>
    <xf numFmtId="0" fontId="30" fillId="0" borderId="79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/>
    </xf>
    <xf numFmtId="0" fontId="31" fillId="0" borderId="120" xfId="0" applyFont="1" applyBorder="1" applyAlignment="1">
      <alignment horizontal="center"/>
    </xf>
    <xf numFmtId="0" fontId="31" fillId="0" borderId="129" xfId="0" applyFont="1" applyBorder="1" applyAlignment="1">
      <alignment horizontal="center"/>
    </xf>
    <xf numFmtId="0" fontId="31" fillId="0" borderId="91" xfId="0" applyFont="1" applyBorder="1" applyAlignment="1">
      <alignment horizontal="center"/>
    </xf>
    <xf numFmtId="0" fontId="0" fillId="0" borderId="105" xfId="0" applyBorder="1" applyAlignment="1">
      <alignment horizontal="center" vertical="center"/>
    </xf>
    <xf numFmtId="0" fontId="29" fillId="0" borderId="78" xfId="0" applyFont="1" applyBorder="1" applyAlignment="1">
      <alignment vertical="center" textRotation="255" shrinkToFit="1"/>
    </xf>
    <xf numFmtId="0" fontId="30" fillId="0" borderId="8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vertical="center" textRotation="255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84" xfId="0" applyFont="1" applyBorder="1" applyAlignment="1">
      <alignment vertical="center" textRotation="255" shrinkToFit="1"/>
    </xf>
    <xf numFmtId="0" fontId="29" fillId="0" borderId="105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08" xfId="0" applyFont="1" applyBorder="1" applyAlignment="1">
      <alignment horizontal="center" vertical="center" shrinkToFit="1"/>
    </xf>
    <xf numFmtId="0" fontId="32" fillId="0" borderId="81" xfId="0" applyFont="1" applyBorder="1" applyAlignment="1">
      <alignment horizontal="center" vertical="center" shrinkToFit="1"/>
    </xf>
    <xf numFmtId="0" fontId="32" fillId="0" borderId="118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32" fillId="0" borderId="117" xfId="0" applyFont="1" applyBorder="1" applyAlignment="1">
      <alignment horizontal="center" vertical="center" shrinkToFit="1"/>
    </xf>
    <xf numFmtId="178" fontId="37" fillId="0" borderId="81" xfId="0" applyNumberFormat="1" applyFont="1" applyBorder="1" applyAlignment="1">
      <alignment horizontal="center" vertical="center" shrinkToFit="1"/>
    </xf>
    <xf numFmtId="178" fontId="37" fillId="0" borderId="109" xfId="0" applyNumberFormat="1" applyFont="1" applyBorder="1" applyAlignment="1">
      <alignment horizontal="center" vertical="center" shrinkToFit="1"/>
    </xf>
    <xf numFmtId="178" fontId="37" fillId="0" borderId="76" xfId="0" applyNumberFormat="1" applyFont="1" applyBorder="1" applyAlignment="1">
      <alignment horizontal="center" vertical="center" shrinkToFit="1"/>
    </xf>
    <xf numFmtId="0" fontId="39" fillId="0" borderId="10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 textRotation="255" shrinkToFit="1"/>
    </xf>
    <xf numFmtId="177" fontId="32" fillId="0" borderId="15" xfId="0" applyNumberFormat="1" applyFont="1" applyBorder="1" applyAlignment="1">
      <alignment horizontal="center" vertical="center" textRotation="255" shrinkToFit="1"/>
    </xf>
    <xf numFmtId="177" fontId="32" fillId="0" borderId="17" xfId="0" applyNumberFormat="1" applyFont="1" applyBorder="1" applyAlignment="1">
      <alignment horizontal="center" vertical="center" textRotation="255" shrinkToFit="1"/>
    </xf>
    <xf numFmtId="180" fontId="34" fillId="0" borderId="44" xfId="0" applyNumberFormat="1" applyFont="1" applyBorder="1" applyAlignment="1">
      <alignment horizontal="center" vertical="center" shrinkToFit="1"/>
    </xf>
    <xf numFmtId="180" fontId="34" fillId="0" borderId="54" xfId="0" applyNumberFormat="1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180" fontId="34" fillId="0" borderId="39" xfId="0" applyNumberFormat="1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106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 shrinkToFit="1"/>
    </xf>
    <xf numFmtId="0" fontId="32" fillId="0" borderId="114" xfId="0" applyFont="1" applyBorder="1" applyAlignment="1">
      <alignment horizontal="center" vertical="center" shrinkToFit="1"/>
    </xf>
    <xf numFmtId="177" fontId="32" fillId="0" borderId="133" xfId="0" applyNumberFormat="1" applyFont="1" applyBorder="1" applyAlignment="1">
      <alignment horizontal="center" vertical="center" textRotation="255" shrinkToFit="1"/>
    </xf>
    <xf numFmtId="177" fontId="32" fillId="0" borderId="134" xfId="0" applyNumberFormat="1" applyFont="1" applyBorder="1" applyAlignment="1">
      <alignment horizontal="center" vertical="center" textRotation="255" shrinkToFit="1"/>
    </xf>
    <xf numFmtId="177" fontId="32" fillId="0" borderId="135" xfId="0" applyNumberFormat="1" applyFont="1" applyBorder="1" applyAlignment="1">
      <alignment horizontal="center" vertical="center" textRotation="255" shrinkToFit="1"/>
    </xf>
    <xf numFmtId="0" fontId="32" fillId="0" borderId="110" xfId="0" applyFont="1" applyBorder="1" applyAlignment="1">
      <alignment horizontal="center" vertical="center" textRotation="255" shrinkToFit="1"/>
    </xf>
    <xf numFmtId="0" fontId="32" fillId="0" borderId="114" xfId="0" applyFont="1" applyBorder="1" applyAlignment="1">
      <alignment horizontal="center" vertical="center" textRotation="255" shrinkToFit="1"/>
    </xf>
    <xf numFmtId="0" fontId="29" fillId="0" borderId="110" xfId="0" applyFont="1" applyBorder="1" applyAlignment="1">
      <alignment horizontal="center" vertical="center" shrinkToFit="1"/>
    </xf>
    <xf numFmtId="177" fontId="29" fillId="0" borderId="133" xfId="0" applyNumberFormat="1" applyFont="1" applyBorder="1" applyAlignment="1">
      <alignment horizontal="center" vertical="center" textRotation="255"/>
    </xf>
    <xf numFmtId="177" fontId="29" fillId="0" borderId="134" xfId="0" applyNumberFormat="1" applyFont="1" applyBorder="1" applyAlignment="1">
      <alignment horizontal="center" vertical="center" textRotation="255"/>
    </xf>
    <xf numFmtId="177" fontId="29" fillId="0" borderId="135" xfId="0" applyNumberFormat="1" applyFont="1" applyBorder="1" applyAlignment="1">
      <alignment horizontal="center" vertical="center" textRotation="255"/>
    </xf>
    <xf numFmtId="0" fontId="29" fillId="0" borderId="110" xfId="0" applyFont="1" applyBorder="1" applyAlignment="1">
      <alignment horizontal="center" vertical="center" textRotation="255"/>
    </xf>
    <xf numFmtId="0" fontId="29" fillId="0" borderId="114" xfId="0" applyFont="1" applyBorder="1" applyAlignment="1">
      <alignment horizontal="center" vertical="center" textRotation="255"/>
    </xf>
    <xf numFmtId="0" fontId="32" fillId="0" borderId="110" xfId="0" applyFont="1" applyBorder="1" applyAlignment="1">
      <alignment horizontal="center" vertical="center" shrinkToFit="1"/>
    </xf>
    <xf numFmtId="0" fontId="32" fillId="0" borderId="114" xfId="0" applyFont="1" applyBorder="1" applyAlignment="1">
      <alignment horizontal="center" vertical="center"/>
    </xf>
    <xf numFmtId="177" fontId="29" fillId="0" borderId="136" xfId="0" applyNumberFormat="1" applyFont="1" applyBorder="1" applyAlignment="1">
      <alignment horizontal="center" vertical="center" textRotation="255"/>
    </xf>
    <xf numFmtId="177" fontId="29" fillId="0" borderId="39" xfId="0" applyNumberFormat="1" applyFont="1" applyBorder="1" applyAlignment="1">
      <alignment horizontal="center" vertical="center" textRotation="255"/>
    </xf>
    <xf numFmtId="177" fontId="29" fillId="0" borderId="137" xfId="0" applyNumberFormat="1" applyFont="1" applyBorder="1" applyAlignment="1">
      <alignment horizontal="center" vertical="center" textRotation="255"/>
    </xf>
    <xf numFmtId="0" fontId="29" fillId="0" borderId="138" xfId="0" applyFont="1" applyBorder="1" applyAlignment="1">
      <alignment horizontal="center" vertical="center" shrinkToFit="1"/>
    </xf>
    <xf numFmtId="0" fontId="29" fillId="0" borderId="109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29" fillId="0" borderId="139" xfId="0" applyFont="1" applyBorder="1" applyAlignment="1">
      <alignment horizontal="center" vertical="center" shrinkToFit="1"/>
    </xf>
    <xf numFmtId="177" fontId="29" fillId="0" borderId="140" xfId="0" applyNumberFormat="1" applyFont="1" applyBorder="1" applyAlignment="1">
      <alignment horizontal="center" vertical="center" textRotation="255"/>
    </xf>
    <xf numFmtId="177" fontId="29" fillId="0" borderId="141" xfId="0" applyNumberFormat="1" applyFont="1" applyBorder="1" applyAlignment="1">
      <alignment horizontal="center" vertical="center" textRotation="255"/>
    </xf>
    <xf numFmtId="177" fontId="29" fillId="0" borderId="142" xfId="0" applyNumberFormat="1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78"/>
  <sheetViews>
    <sheetView tabSelected="1" zoomScale="115" zoomScaleNormal="115" zoomScalePageLayoutView="0" workbookViewId="0" topLeftCell="A1">
      <selection activeCell="G64" sqref="G64"/>
    </sheetView>
  </sheetViews>
  <sheetFormatPr defaultColWidth="9.00390625" defaultRowHeight="16.5"/>
  <cols>
    <col min="1" max="1" width="14.875" style="185" customWidth="1"/>
    <col min="2" max="4" width="3.625" style="185" customWidth="1"/>
    <col min="5" max="5" width="11.625" style="185" customWidth="1"/>
    <col min="6" max="6" width="6.50390625" style="185" customWidth="1"/>
    <col min="7" max="7" width="3.875" style="185" customWidth="1"/>
    <col min="8" max="8" width="6.25390625" style="185" customWidth="1"/>
    <col min="9" max="9" width="3.125" style="185" customWidth="1"/>
    <col min="10" max="10" width="3.875" style="185" customWidth="1"/>
    <col min="11" max="12" width="4.50390625" style="185" customWidth="1"/>
    <col min="13" max="21" width="3.875" style="185" customWidth="1"/>
    <col min="22" max="22" width="4.50390625" style="185" customWidth="1"/>
    <col min="23" max="25" width="3.875" style="185" customWidth="1"/>
    <col min="26" max="26" width="2.50390625" style="185" customWidth="1"/>
    <col min="27" max="27" width="12.375" style="185" customWidth="1"/>
    <col min="28" max="28" width="9.125" style="185" bestFit="1" customWidth="1"/>
    <col min="29" max="30" width="9.00390625" style="185" customWidth="1"/>
    <col min="31" max="31" width="4.50390625" style="185" bestFit="1" customWidth="1"/>
    <col min="32" max="32" width="9.00390625" style="185" customWidth="1"/>
    <col min="33" max="33" width="4.50390625" style="185" bestFit="1" customWidth="1"/>
    <col min="34" max="35" width="5.625" style="185" customWidth="1"/>
    <col min="36" max="36" width="9.00390625" style="185" customWidth="1"/>
    <col min="37" max="37" width="5.625" style="185" customWidth="1"/>
    <col min="38" max="38" width="9.00390625" style="185" customWidth="1"/>
    <col min="39" max="40" width="5.625" style="185" customWidth="1"/>
    <col min="41" max="41" width="9.00390625" style="185" customWidth="1"/>
    <col min="42" max="42" width="5.625" style="185" customWidth="1"/>
    <col min="43" max="43" width="9.00390625" style="185" customWidth="1"/>
    <col min="44" max="44" width="11.625" style="185" bestFit="1" customWidth="1"/>
    <col min="45" max="16384" width="9.00390625" style="185" customWidth="1"/>
  </cols>
  <sheetData>
    <row r="1" spans="16:25" ht="15">
      <c r="P1" s="308" t="s">
        <v>389</v>
      </c>
      <c r="Q1" s="308"/>
      <c r="R1" s="308"/>
      <c r="S1" s="308"/>
      <c r="T1" s="308"/>
      <c r="U1" s="308"/>
      <c r="V1" s="308"/>
      <c r="Y1" s="197">
        <v>22</v>
      </c>
    </row>
    <row r="2" spans="2:27" ht="15.75" customHeight="1">
      <c r="B2" s="196"/>
      <c r="C2" s="196"/>
      <c r="D2" s="196"/>
      <c r="E2" s="309" t="s">
        <v>462</v>
      </c>
      <c r="F2" s="309"/>
      <c r="G2" s="236"/>
      <c r="H2" s="310" t="s">
        <v>404</v>
      </c>
      <c r="I2" s="310"/>
      <c r="J2" s="310"/>
      <c r="K2" s="310"/>
      <c r="L2" s="310"/>
      <c r="M2" s="310"/>
      <c r="N2" s="228"/>
      <c r="O2" s="228"/>
      <c r="P2" s="310" t="s">
        <v>392</v>
      </c>
      <c r="Q2" s="310"/>
      <c r="R2" s="310"/>
      <c r="S2" s="310"/>
      <c r="T2" s="310"/>
      <c r="U2" s="310"/>
      <c r="V2" s="307" t="s">
        <v>255</v>
      </c>
      <c r="W2" s="307"/>
      <c r="X2" s="307"/>
      <c r="Y2" s="197">
        <v>5</v>
      </c>
      <c r="Z2" s="204"/>
      <c r="AA2" s="203"/>
    </row>
    <row r="3" spans="2:27" ht="14.25" customHeight="1">
      <c r="B3" s="259" t="s">
        <v>103</v>
      </c>
      <c r="C3" s="259" t="s">
        <v>256</v>
      </c>
      <c r="D3" s="259" t="s">
        <v>257</v>
      </c>
      <c r="E3" s="286" t="s">
        <v>258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86" t="s">
        <v>259</v>
      </c>
      <c r="R3" s="287"/>
      <c r="S3" s="288"/>
      <c r="T3" s="286" t="s">
        <v>260</v>
      </c>
      <c r="U3" s="287"/>
      <c r="V3" s="287"/>
      <c r="W3" s="287"/>
      <c r="X3" s="288"/>
      <c r="Y3" s="259" t="s">
        <v>261</v>
      </c>
      <c r="Z3" s="204"/>
      <c r="AA3" s="203"/>
    </row>
    <row r="4" spans="2:27" ht="14.25" customHeight="1">
      <c r="B4" s="260"/>
      <c r="C4" s="260"/>
      <c r="D4" s="260"/>
      <c r="E4" s="266" t="s">
        <v>262</v>
      </c>
      <c r="F4" s="282" t="s">
        <v>299</v>
      </c>
      <c r="G4" s="259" t="s">
        <v>403</v>
      </c>
      <c r="H4" s="282" t="s">
        <v>299</v>
      </c>
      <c r="I4" s="259" t="s">
        <v>461</v>
      </c>
      <c r="J4" s="283" t="s">
        <v>263</v>
      </c>
      <c r="K4" s="284"/>
      <c r="L4" s="284"/>
      <c r="M4" s="284"/>
      <c r="N4" s="284"/>
      <c r="O4" s="284"/>
      <c r="P4" s="285"/>
      <c r="Q4" s="259" t="s">
        <v>264</v>
      </c>
      <c r="R4" s="259" t="s">
        <v>265</v>
      </c>
      <c r="S4" s="259" t="s">
        <v>266</v>
      </c>
      <c r="T4" s="259" t="s">
        <v>267</v>
      </c>
      <c r="U4" s="259" t="s">
        <v>268</v>
      </c>
      <c r="V4" s="259" t="s">
        <v>269</v>
      </c>
      <c r="W4" s="259" t="s">
        <v>270</v>
      </c>
      <c r="X4" s="259" t="s">
        <v>271</v>
      </c>
      <c r="Y4" s="260"/>
      <c r="Z4" s="204"/>
      <c r="AA4" s="203"/>
    </row>
    <row r="5" spans="2:27" ht="14.25" customHeight="1">
      <c r="B5" s="260"/>
      <c r="C5" s="260"/>
      <c r="D5" s="260"/>
      <c r="E5" s="266"/>
      <c r="F5" s="282"/>
      <c r="G5" s="311"/>
      <c r="H5" s="282"/>
      <c r="I5" s="311"/>
      <c r="J5" s="278" t="s">
        <v>393</v>
      </c>
      <c r="K5" s="278" t="s">
        <v>394</v>
      </c>
      <c r="L5" s="259" t="s">
        <v>472</v>
      </c>
      <c r="M5" s="278" t="s">
        <v>395</v>
      </c>
      <c r="N5" s="259" t="s">
        <v>396</v>
      </c>
      <c r="O5" s="277" t="s">
        <v>397</v>
      </c>
      <c r="P5" s="278" t="s">
        <v>398</v>
      </c>
      <c r="Q5" s="260"/>
      <c r="R5" s="260"/>
      <c r="S5" s="260"/>
      <c r="T5" s="260"/>
      <c r="U5" s="260"/>
      <c r="V5" s="260"/>
      <c r="W5" s="260"/>
      <c r="X5" s="260"/>
      <c r="Y5" s="260"/>
      <c r="Z5" s="204"/>
      <c r="AA5" s="203"/>
    </row>
    <row r="6" spans="2:27" ht="14.25" customHeight="1">
      <c r="B6" s="260"/>
      <c r="C6" s="260"/>
      <c r="D6" s="260"/>
      <c r="E6" s="266"/>
      <c r="F6" s="282"/>
      <c r="G6" s="311"/>
      <c r="H6" s="282"/>
      <c r="I6" s="311"/>
      <c r="J6" s="278"/>
      <c r="K6" s="278"/>
      <c r="L6" s="311"/>
      <c r="M6" s="278"/>
      <c r="N6" s="260"/>
      <c r="O6" s="277"/>
      <c r="P6" s="278"/>
      <c r="Q6" s="260"/>
      <c r="R6" s="260"/>
      <c r="S6" s="260"/>
      <c r="T6" s="261"/>
      <c r="U6" s="261"/>
      <c r="V6" s="261"/>
      <c r="W6" s="261"/>
      <c r="X6" s="261"/>
      <c r="Y6" s="260"/>
      <c r="Z6" s="204"/>
      <c r="AA6" s="203"/>
    </row>
    <row r="7" spans="2:27" ht="14.25" customHeight="1">
      <c r="B7" s="261"/>
      <c r="C7" s="261"/>
      <c r="D7" s="261"/>
      <c r="E7" s="267"/>
      <c r="F7" s="265"/>
      <c r="G7" s="312"/>
      <c r="H7" s="282"/>
      <c r="I7" s="312"/>
      <c r="J7" s="278"/>
      <c r="K7" s="278"/>
      <c r="L7" s="312"/>
      <c r="M7" s="278"/>
      <c r="N7" s="261"/>
      <c r="O7" s="277"/>
      <c r="P7" s="278"/>
      <c r="Q7" s="261"/>
      <c r="R7" s="261"/>
      <c r="S7" s="261"/>
      <c r="T7" s="194">
        <v>5</v>
      </c>
      <c r="U7" s="194">
        <v>4</v>
      </c>
      <c r="V7" s="194">
        <v>3</v>
      </c>
      <c r="W7" s="194">
        <v>2</v>
      </c>
      <c r="X7" s="194">
        <v>1</v>
      </c>
      <c r="Y7" s="261"/>
      <c r="Z7" s="204"/>
      <c r="AA7" s="203"/>
    </row>
    <row r="8" spans="2:27" ht="12.75" customHeight="1">
      <c r="B8" s="256">
        <v>42296</v>
      </c>
      <c r="C8" s="240" t="s">
        <v>405</v>
      </c>
      <c r="D8" s="240" t="s">
        <v>406</v>
      </c>
      <c r="E8" s="262" t="s">
        <v>476</v>
      </c>
      <c r="F8" s="198" t="s">
        <v>477</v>
      </c>
      <c r="G8" s="187">
        <f>ROUND(139*650/1000,0)</f>
        <v>90</v>
      </c>
      <c r="H8" s="187"/>
      <c r="I8" s="187"/>
      <c r="J8" s="279">
        <v>5</v>
      </c>
      <c r="K8" s="250">
        <v>2</v>
      </c>
      <c r="L8" s="250">
        <v>1</v>
      </c>
      <c r="M8" s="253">
        <v>1.7</v>
      </c>
      <c r="N8" s="250">
        <v>0</v>
      </c>
      <c r="O8" s="250">
        <v>2.4</v>
      </c>
      <c r="P8" s="289">
        <v>798</v>
      </c>
      <c r="Q8" s="240"/>
      <c r="R8" s="240"/>
      <c r="S8" s="240"/>
      <c r="T8" s="240"/>
      <c r="U8" s="240"/>
      <c r="V8" s="240"/>
      <c r="W8" s="240"/>
      <c r="X8" s="240"/>
      <c r="Y8" s="240" t="s">
        <v>400</v>
      </c>
      <c r="Z8" s="204"/>
      <c r="AA8" s="203">
        <v>2</v>
      </c>
    </row>
    <row r="9" spans="2:27" ht="12.75" customHeight="1">
      <c r="B9" s="257"/>
      <c r="C9" s="241"/>
      <c r="D9" s="241"/>
      <c r="E9" s="263"/>
      <c r="F9" s="199" t="s">
        <v>478</v>
      </c>
      <c r="G9" s="188" t="s">
        <v>480</v>
      </c>
      <c r="H9" s="188"/>
      <c r="I9" s="188"/>
      <c r="J9" s="280"/>
      <c r="K9" s="251"/>
      <c r="L9" s="251"/>
      <c r="M9" s="254"/>
      <c r="N9" s="251"/>
      <c r="O9" s="251"/>
      <c r="P9" s="290"/>
      <c r="Q9" s="241"/>
      <c r="R9" s="241"/>
      <c r="S9" s="241"/>
      <c r="T9" s="241"/>
      <c r="U9" s="241"/>
      <c r="V9" s="241"/>
      <c r="W9" s="241"/>
      <c r="X9" s="241"/>
      <c r="Y9" s="241"/>
      <c r="Z9" s="204"/>
      <c r="AA9" s="203"/>
    </row>
    <row r="10" spans="2:27" ht="12.75" customHeight="1">
      <c r="B10" s="257"/>
      <c r="C10" s="241"/>
      <c r="D10" s="241"/>
      <c r="E10" s="264"/>
      <c r="F10" s="200" t="s">
        <v>479</v>
      </c>
      <c r="G10" s="188" t="s">
        <v>480</v>
      </c>
      <c r="H10" s="189"/>
      <c r="I10" s="188"/>
      <c r="J10" s="280"/>
      <c r="K10" s="251"/>
      <c r="L10" s="251"/>
      <c r="M10" s="254"/>
      <c r="N10" s="251"/>
      <c r="O10" s="251"/>
      <c r="P10" s="290"/>
      <c r="Q10" s="242"/>
      <c r="R10" s="242"/>
      <c r="S10" s="242"/>
      <c r="T10" s="242"/>
      <c r="U10" s="242"/>
      <c r="V10" s="242"/>
      <c r="W10" s="242"/>
      <c r="X10" s="242"/>
      <c r="Y10" s="241"/>
      <c r="Z10" s="204"/>
      <c r="AA10" s="203"/>
    </row>
    <row r="11" spans="2:27" ht="12.75" customHeight="1">
      <c r="B11" s="257"/>
      <c r="C11" s="241"/>
      <c r="D11" s="241"/>
      <c r="E11" s="262" t="s">
        <v>407</v>
      </c>
      <c r="F11" s="199" t="s">
        <v>408</v>
      </c>
      <c r="G11" s="187">
        <f>ROUND(30*650/1000,0)</f>
        <v>20</v>
      </c>
      <c r="H11" s="187" t="s">
        <v>409</v>
      </c>
      <c r="I11" s="187">
        <f>ROUND(14*650/1000,0)</f>
        <v>9</v>
      </c>
      <c r="J11" s="280"/>
      <c r="K11" s="251"/>
      <c r="L11" s="251"/>
      <c r="M11" s="254"/>
      <c r="N11" s="251"/>
      <c r="O11" s="251"/>
      <c r="P11" s="290"/>
      <c r="Q11" s="240"/>
      <c r="R11" s="240"/>
      <c r="S11" s="240"/>
      <c r="T11" s="240"/>
      <c r="U11" s="240"/>
      <c r="V11" s="240"/>
      <c r="W11" s="240"/>
      <c r="X11" s="240"/>
      <c r="Y11" s="241"/>
      <c r="AA11" s="197"/>
    </row>
    <row r="12" spans="2:27" ht="12.75" customHeight="1">
      <c r="B12" s="257"/>
      <c r="C12" s="241"/>
      <c r="D12" s="241"/>
      <c r="E12" s="263"/>
      <c r="F12" s="199" t="s">
        <v>410</v>
      </c>
      <c r="G12" s="188">
        <f>ROUND(22*650/1000,0)</f>
        <v>14</v>
      </c>
      <c r="H12" s="188" t="s">
        <v>411</v>
      </c>
      <c r="I12" s="188">
        <f>ROUND(4*650/1000,0)</f>
        <v>3</v>
      </c>
      <c r="J12" s="280"/>
      <c r="K12" s="251"/>
      <c r="L12" s="251"/>
      <c r="M12" s="254"/>
      <c r="N12" s="251"/>
      <c r="O12" s="251"/>
      <c r="P12" s="290"/>
      <c r="Q12" s="241"/>
      <c r="R12" s="241"/>
      <c r="S12" s="241"/>
      <c r="T12" s="241"/>
      <c r="U12" s="241"/>
      <c r="V12" s="241"/>
      <c r="W12" s="241"/>
      <c r="X12" s="241"/>
      <c r="Y12" s="241"/>
      <c r="Z12" s="197"/>
      <c r="AA12" s="197"/>
    </row>
    <row r="13" spans="2:27" ht="12.75" customHeight="1">
      <c r="B13" s="257"/>
      <c r="C13" s="241"/>
      <c r="D13" s="241"/>
      <c r="E13" s="264"/>
      <c r="F13" s="199" t="s">
        <v>412</v>
      </c>
      <c r="G13" s="189">
        <f>ROUND(10*650/1000,0)</f>
        <v>7</v>
      </c>
      <c r="H13" s="189"/>
      <c r="I13" s="189"/>
      <c r="J13" s="280"/>
      <c r="K13" s="251"/>
      <c r="L13" s="251"/>
      <c r="M13" s="254"/>
      <c r="N13" s="251"/>
      <c r="O13" s="251"/>
      <c r="P13" s="290"/>
      <c r="Q13" s="242"/>
      <c r="R13" s="242"/>
      <c r="S13" s="242"/>
      <c r="T13" s="242"/>
      <c r="U13" s="242"/>
      <c r="V13" s="242"/>
      <c r="W13" s="242"/>
      <c r="X13" s="242"/>
      <c r="Y13" s="241"/>
      <c r="Z13" s="197"/>
      <c r="AA13" s="197">
        <v>1</v>
      </c>
    </row>
    <row r="14" spans="2:27" ht="12.75" customHeight="1">
      <c r="B14" s="257"/>
      <c r="C14" s="241"/>
      <c r="D14" s="241"/>
      <c r="E14" s="265" t="s">
        <v>413</v>
      </c>
      <c r="F14" s="229" t="s">
        <v>414</v>
      </c>
      <c r="G14" s="187">
        <f>ROUND(70*650/1000,0)</f>
        <v>46</v>
      </c>
      <c r="H14" s="187"/>
      <c r="I14" s="188"/>
      <c r="J14" s="280"/>
      <c r="K14" s="251"/>
      <c r="L14" s="251"/>
      <c r="M14" s="254"/>
      <c r="N14" s="251"/>
      <c r="O14" s="251"/>
      <c r="P14" s="290"/>
      <c r="Q14" s="240"/>
      <c r="R14" s="240"/>
      <c r="S14" s="240"/>
      <c r="T14" s="240"/>
      <c r="U14" s="240"/>
      <c r="V14" s="240"/>
      <c r="W14" s="240"/>
      <c r="X14" s="240"/>
      <c r="Y14" s="241"/>
      <c r="Z14" s="197"/>
      <c r="AA14" s="197"/>
    </row>
    <row r="15" spans="2:27" ht="12.75" customHeight="1">
      <c r="B15" s="257"/>
      <c r="C15" s="241"/>
      <c r="D15" s="241"/>
      <c r="E15" s="266"/>
      <c r="F15" s="188" t="s">
        <v>415</v>
      </c>
      <c r="G15" s="188">
        <f>ROUND(0.7*650/1000,1)</f>
        <v>0.5</v>
      </c>
      <c r="H15" s="188"/>
      <c r="I15" s="188"/>
      <c r="J15" s="280"/>
      <c r="K15" s="251"/>
      <c r="L15" s="251"/>
      <c r="M15" s="254"/>
      <c r="N15" s="251"/>
      <c r="O15" s="251"/>
      <c r="P15" s="290"/>
      <c r="Q15" s="241"/>
      <c r="R15" s="241"/>
      <c r="S15" s="241"/>
      <c r="T15" s="241"/>
      <c r="U15" s="241"/>
      <c r="V15" s="241"/>
      <c r="W15" s="241"/>
      <c r="X15" s="241"/>
      <c r="Y15" s="241"/>
      <c r="Z15" s="197"/>
      <c r="AA15" s="197"/>
    </row>
    <row r="16" spans="2:27" ht="12.75" customHeight="1">
      <c r="B16" s="257"/>
      <c r="C16" s="241"/>
      <c r="D16" s="241"/>
      <c r="E16" s="267"/>
      <c r="F16" s="189"/>
      <c r="G16" s="189"/>
      <c r="H16" s="189"/>
      <c r="I16" s="189"/>
      <c r="J16" s="280"/>
      <c r="K16" s="251"/>
      <c r="L16" s="251"/>
      <c r="M16" s="254"/>
      <c r="N16" s="251"/>
      <c r="O16" s="251"/>
      <c r="P16" s="290"/>
      <c r="Q16" s="242"/>
      <c r="R16" s="242"/>
      <c r="S16" s="242"/>
      <c r="T16" s="242"/>
      <c r="U16" s="242"/>
      <c r="V16" s="242"/>
      <c r="W16" s="242"/>
      <c r="X16" s="242"/>
      <c r="Y16" s="241"/>
      <c r="Z16" s="197"/>
      <c r="AA16" s="197"/>
    </row>
    <row r="17" spans="2:27" ht="12.75" customHeight="1">
      <c r="B17" s="257"/>
      <c r="C17" s="241"/>
      <c r="D17" s="241"/>
      <c r="E17" s="274" t="s">
        <v>416</v>
      </c>
      <c r="F17" s="187" t="s">
        <v>482</v>
      </c>
      <c r="G17" s="187">
        <f>ROUND(25*650/1000,0)</f>
        <v>16</v>
      </c>
      <c r="H17" s="187"/>
      <c r="I17" s="188"/>
      <c r="J17" s="280"/>
      <c r="K17" s="251"/>
      <c r="L17" s="251"/>
      <c r="M17" s="254"/>
      <c r="N17" s="251"/>
      <c r="O17" s="251"/>
      <c r="P17" s="290"/>
      <c r="Q17" s="240"/>
      <c r="R17" s="240"/>
      <c r="S17" s="240"/>
      <c r="T17" s="240"/>
      <c r="U17" s="240"/>
      <c r="V17" s="240"/>
      <c r="W17" s="240"/>
      <c r="X17" s="240"/>
      <c r="Y17" s="241"/>
      <c r="Z17" s="197"/>
      <c r="AA17" s="197"/>
    </row>
    <row r="18" spans="2:27" ht="12.75" customHeight="1">
      <c r="B18" s="257"/>
      <c r="C18" s="241"/>
      <c r="D18" s="241"/>
      <c r="E18" s="275"/>
      <c r="F18" s="192" t="s">
        <v>417</v>
      </c>
      <c r="G18" s="188">
        <f>ROUND(12*650/1000,0)</f>
        <v>8</v>
      </c>
      <c r="H18" s="188"/>
      <c r="I18" s="188"/>
      <c r="J18" s="280"/>
      <c r="K18" s="251"/>
      <c r="L18" s="251"/>
      <c r="M18" s="254"/>
      <c r="N18" s="251"/>
      <c r="O18" s="251"/>
      <c r="P18" s="290"/>
      <c r="Q18" s="241"/>
      <c r="R18" s="241"/>
      <c r="S18" s="241"/>
      <c r="T18" s="241"/>
      <c r="U18" s="241"/>
      <c r="V18" s="241"/>
      <c r="W18" s="241"/>
      <c r="X18" s="241"/>
      <c r="Y18" s="241"/>
      <c r="Z18" s="197"/>
      <c r="AA18" s="197"/>
    </row>
    <row r="19" spans="2:27" ht="12.75" customHeight="1">
      <c r="B19" s="258"/>
      <c r="C19" s="242"/>
      <c r="D19" s="242"/>
      <c r="E19" s="276"/>
      <c r="F19" s="189"/>
      <c r="G19" s="189"/>
      <c r="H19" s="189"/>
      <c r="I19" s="189"/>
      <c r="J19" s="281"/>
      <c r="K19" s="252"/>
      <c r="L19" s="252"/>
      <c r="M19" s="255"/>
      <c r="N19" s="252"/>
      <c r="O19" s="252"/>
      <c r="P19" s="291"/>
      <c r="Q19" s="242"/>
      <c r="R19" s="242"/>
      <c r="S19" s="242"/>
      <c r="T19" s="242"/>
      <c r="U19" s="242"/>
      <c r="V19" s="242"/>
      <c r="W19" s="242"/>
      <c r="X19" s="242"/>
      <c r="Y19" s="242"/>
      <c r="Z19" s="197"/>
      <c r="AA19" s="197"/>
    </row>
    <row r="20" spans="2:27" ht="12.75" customHeight="1">
      <c r="B20" s="243" t="s">
        <v>383</v>
      </c>
      <c r="C20" s="244"/>
      <c r="D20" s="245"/>
      <c r="E20" s="246" t="s">
        <v>464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8"/>
      <c r="Z20" s="197"/>
      <c r="AA20" s="230"/>
    </row>
    <row r="21" spans="2:27" ht="12.75" customHeight="1">
      <c r="B21" s="256">
        <v>42297</v>
      </c>
      <c r="C21" s="240" t="s">
        <v>418</v>
      </c>
      <c r="D21" s="240" t="s">
        <v>406</v>
      </c>
      <c r="E21" s="262" t="s">
        <v>419</v>
      </c>
      <c r="F21" s="198" t="s">
        <v>420</v>
      </c>
      <c r="G21" s="187">
        <f>ROUND(65*650/1000,0)</f>
        <v>42</v>
      </c>
      <c r="H21" s="187" t="s">
        <v>421</v>
      </c>
      <c r="I21" s="187" t="s">
        <v>481</v>
      </c>
      <c r="J21" s="279">
        <v>5.627272727272728</v>
      </c>
      <c r="K21" s="250">
        <v>1.8571428571428572</v>
      </c>
      <c r="L21" s="250">
        <v>0</v>
      </c>
      <c r="M21" s="253">
        <v>1.7399999999999998</v>
      </c>
      <c r="N21" s="250">
        <v>0</v>
      </c>
      <c r="O21" s="250">
        <v>2.1</v>
      </c>
      <c r="P21" s="289">
        <v>671.1948051948052</v>
      </c>
      <c r="Q21" s="240" t="s">
        <v>385</v>
      </c>
      <c r="R21" s="240" t="s">
        <v>385</v>
      </c>
      <c r="S21" s="240" t="s">
        <v>385</v>
      </c>
      <c r="T21" s="240" t="s">
        <v>385</v>
      </c>
      <c r="U21" s="240" t="s">
        <v>385</v>
      </c>
      <c r="V21" s="240" t="s">
        <v>385</v>
      </c>
      <c r="W21" s="240" t="s">
        <v>385</v>
      </c>
      <c r="X21" s="240" t="s">
        <v>385</v>
      </c>
      <c r="Y21" s="240" t="s">
        <v>385</v>
      </c>
      <c r="Z21" s="197"/>
      <c r="AA21" s="197"/>
    </row>
    <row r="22" spans="2:27" ht="12.75" customHeight="1">
      <c r="B22" s="257"/>
      <c r="C22" s="241"/>
      <c r="D22" s="241"/>
      <c r="E22" s="263"/>
      <c r="F22" s="199" t="s">
        <v>470</v>
      </c>
      <c r="G22" s="188">
        <f>ROUND(35*650/1000,0)</f>
        <v>23</v>
      </c>
      <c r="H22" s="188"/>
      <c r="I22" s="188"/>
      <c r="J22" s="280"/>
      <c r="K22" s="251"/>
      <c r="L22" s="251"/>
      <c r="M22" s="254"/>
      <c r="N22" s="251"/>
      <c r="O22" s="251"/>
      <c r="P22" s="290"/>
      <c r="Q22" s="241"/>
      <c r="R22" s="241"/>
      <c r="S22" s="241"/>
      <c r="T22" s="241"/>
      <c r="U22" s="241"/>
      <c r="V22" s="241"/>
      <c r="W22" s="241"/>
      <c r="X22" s="241"/>
      <c r="Y22" s="241"/>
      <c r="Z22" s="197"/>
      <c r="AA22" s="197"/>
    </row>
    <row r="23" spans="2:27" ht="12.75" customHeight="1">
      <c r="B23" s="257"/>
      <c r="C23" s="241"/>
      <c r="D23" s="241"/>
      <c r="E23" s="264"/>
      <c r="F23" s="200" t="s">
        <v>422</v>
      </c>
      <c r="G23" s="189">
        <f>ROUND(4*650/1000,0)</f>
        <v>3</v>
      </c>
      <c r="H23" s="189"/>
      <c r="I23" s="188"/>
      <c r="J23" s="280"/>
      <c r="K23" s="251"/>
      <c r="L23" s="251"/>
      <c r="M23" s="254"/>
      <c r="N23" s="251"/>
      <c r="O23" s="251"/>
      <c r="P23" s="290"/>
      <c r="Q23" s="242"/>
      <c r="R23" s="242"/>
      <c r="S23" s="242"/>
      <c r="T23" s="242"/>
      <c r="U23" s="242"/>
      <c r="V23" s="242"/>
      <c r="W23" s="242"/>
      <c r="X23" s="242"/>
      <c r="Y23" s="241"/>
      <c r="Z23" s="197"/>
      <c r="AA23" s="197"/>
    </row>
    <row r="24" spans="2:27" ht="12.75" customHeight="1">
      <c r="B24" s="257"/>
      <c r="C24" s="241"/>
      <c r="D24" s="241"/>
      <c r="E24" s="262" t="s">
        <v>423</v>
      </c>
      <c r="F24" s="199" t="s">
        <v>424</v>
      </c>
      <c r="G24" s="187">
        <f>ROUND(17*650/1000,0)</f>
        <v>11</v>
      </c>
      <c r="H24" s="187" t="s">
        <v>425</v>
      </c>
      <c r="I24" s="187">
        <f>ROUND(25*650/1000,0)</f>
        <v>16</v>
      </c>
      <c r="J24" s="280"/>
      <c r="K24" s="251"/>
      <c r="L24" s="251"/>
      <c r="M24" s="254"/>
      <c r="N24" s="251"/>
      <c r="O24" s="251"/>
      <c r="P24" s="290"/>
      <c r="Q24" s="240"/>
      <c r="R24" s="240"/>
      <c r="S24" s="240"/>
      <c r="T24" s="240"/>
      <c r="U24" s="240"/>
      <c r="V24" s="240"/>
      <c r="W24" s="240"/>
      <c r="X24" s="240"/>
      <c r="Y24" s="241"/>
      <c r="Z24" s="197"/>
      <c r="AA24" s="197"/>
    </row>
    <row r="25" spans="2:29" ht="12.75" customHeight="1">
      <c r="B25" s="257"/>
      <c r="C25" s="241"/>
      <c r="D25" s="241"/>
      <c r="E25" s="263"/>
      <c r="F25" s="199" t="s">
        <v>426</v>
      </c>
      <c r="G25" s="188">
        <f>ROUND(10*650/1000,0)</f>
        <v>7</v>
      </c>
      <c r="H25" s="188"/>
      <c r="I25" s="188"/>
      <c r="J25" s="280"/>
      <c r="K25" s="251"/>
      <c r="L25" s="251"/>
      <c r="M25" s="254"/>
      <c r="N25" s="251"/>
      <c r="O25" s="251"/>
      <c r="P25" s="290"/>
      <c r="Q25" s="241"/>
      <c r="R25" s="241"/>
      <c r="S25" s="241"/>
      <c r="T25" s="241"/>
      <c r="U25" s="241"/>
      <c r="V25" s="241"/>
      <c r="W25" s="241"/>
      <c r="X25" s="241"/>
      <c r="Y25" s="241"/>
      <c r="Z25" s="197"/>
      <c r="AA25" s="249"/>
      <c r="AB25" s="201"/>
      <c r="AC25" s="201"/>
    </row>
    <row r="26" spans="2:29" ht="12.75" customHeight="1">
      <c r="B26" s="257"/>
      <c r="C26" s="241"/>
      <c r="D26" s="241"/>
      <c r="E26" s="264"/>
      <c r="F26" s="199" t="s">
        <v>427</v>
      </c>
      <c r="G26" s="189">
        <f>ROUND(30*650/1000,0)</f>
        <v>20</v>
      </c>
      <c r="H26" s="189"/>
      <c r="I26" s="189"/>
      <c r="J26" s="280"/>
      <c r="K26" s="251"/>
      <c r="L26" s="251"/>
      <c r="M26" s="254"/>
      <c r="N26" s="251"/>
      <c r="O26" s="251"/>
      <c r="P26" s="290"/>
      <c r="Q26" s="242"/>
      <c r="R26" s="242"/>
      <c r="S26" s="242"/>
      <c r="T26" s="242"/>
      <c r="U26" s="242"/>
      <c r="V26" s="242"/>
      <c r="W26" s="242"/>
      <c r="X26" s="242"/>
      <c r="Y26" s="241"/>
      <c r="Z26" s="197"/>
      <c r="AA26" s="249"/>
      <c r="AB26" s="201"/>
      <c r="AC26" s="201"/>
    </row>
    <row r="27" spans="2:29" ht="12.75" customHeight="1">
      <c r="B27" s="257"/>
      <c r="C27" s="241"/>
      <c r="D27" s="241"/>
      <c r="E27" s="265" t="s">
        <v>413</v>
      </c>
      <c r="F27" s="229" t="s">
        <v>428</v>
      </c>
      <c r="G27" s="187">
        <f>ROUND(70*650/1000,0)</f>
        <v>46</v>
      </c>
      <c r="H27" s="187"/>
      <c r="I27" s="188"/>
      <c r="J27" s="280"/>
      <c r="K27" s="251"/>
      <c r="L27" s="251"/>
      <c r="M27" s="254"/>
      <c r="N27" s="251"/>
      <c r="O27" s="251"/>
      <c r="P27" s="290"/>
      <c r="Q27" s="240" t="s">
        <v>385</v>
      </c>
      <c r="R27" s="240" t="s">
        <v>385</v>
      </c>
      <c r="S27" s="240" t="s">
        <v>385</v>
      </c>
      <c r="T27" s="240" t="s">
        <v>385</v>
      </c>
      <c r="U27" s="240" t="s">
        <v>385</v>
      </c>
      <c r="V27" s="240" t="s">
        <v>385</v>
      </c>
      <c r="W27" s="240" t="s">
        <v>385</v>
      </c>
      <c r="X27" s="240" t="s">
        <v>385</v>
      </c>
      <c r="Y27" s="241"/>
      <c r="Z27" s="197"/>
      <c r="AA27" s="249"/>
      <c r="AB27" s="201"/>
      <c r="AC27" s="201"/>
    </row>
    <row r="28" spans="2:27" ht="12.75" customHeight="1">
      <c r="B28" s="257"/>
      <c r="C28" s="241"/>
      <c r="D28" s="241"/>
      <c r="E28" s="266"/>
      <c r="F28" s="188" t="s">
        <v>429</v>
      </c>
      <c r="G28" s="188">
        <f>ROUND(0.7*650/1000,1)</f>
        <v>0.5</v>
      </c>
      <c r="H28" s="188"/>
      <c r="I28" s="188"/>
      <c r="J28" s="280"/>
      <c r="K28" s="251"/>
      <c r="L28" s="251"/>
      <c r="M28" s="254"/>
      <c r="N28" s="251"/>
      <c r="O28" s="251"/>
      <c r="P28" s="290"/>
      <c r="Q28" s="241"/>
      <c r="R28" s="241"/>
      <c r="S28" s="241"/>
      <c r="T28" s="241"/>
      <c r="U28" s="241"/>
      <c r="V28" s="241"/>
      <c r="W28" s="241"/>
      <c r="X28" s="241"/>
      <c r="Y28" s="241"/>
      <c r="Z28" s="197"/>
      <c r="AA28" s="197"/>
    </row>
    <row r="29" spans="2:27" ht="12.75" customHeight="1">
      <c r="B29" s="257"/>
      <c r="C29" s="241"/>
      <c r="D29" s="241"/>
      <c r="E29" s="267"/>
      <c r="F29" s="189"/>
      <c r="G29" s="189"/>
      <c r="H29" s="189"/>
      <c r="I29" s="189"/>
      <c r="J29" s="280"/>
      <c r="K29" s="251"/>
      <c r="L29" s="251"/>
      <c r="M29" s="254"/>
      <c r="N29" s="251"/>
      <c r="O29" s="251"/>
      <c r="P29" s="290"/>
      <c r="Q29" s="242"/>
      <c r="R29" s="242"/>
      <c r="S29" s="242"/>
      <c r="T29" s="242"/>
      <c r="U29" s="242"/>
      <c r="V29" s="242"/>
      <c r="W29" s="242"/>
      <c r="X29" s="242"/>
      <c r="Y29" s="241"/>
      <c r="Z29" s="197"/>
      <c r="AA29" s="197"/>
    </row>
    <row r="30" spans="2:27" ht="12.75" customHeight="1">
      <c r="B30" s="257"/>
      <c r="C30" s="241"/>
      <c r="D30" s="241"/>
      <c r="E30" s="274" t="s">
        <v>430</v>
      </c>
      <c r="F30" s="187" t="s">
        <v>431</v>
      </c>
      <c r="G30" s="187">
        <f>ROUND(25*650/1000,0)</f>
        <v>16</v>
      </c>
      <c r="H30" s="187"/>
      <c r="I30" s="188"/>
      <c r="J30" s="280"/>
      <c r="K30" s="251"/>
      <c r="L30" s="251"/>
      <c r="M30" s="254"/>
      <c r="N30" s="251"/>
      <c r="O30" s="251"/>
      <c r="P30" s="290"/>
      <c r="Q30" s="240" t="s">
        <v>385</v>
      </c>
      <c r="R30" s="240" t="s">
        <v>385</v>
      </c>
      <c r="S30" s="240" t="s">
        <v>385</v>
      </c>
      <c r="T30" s="240" t="s">
        <v>385</v>
      </c>
      <c r="U30" s="240" t="s">
        <v>385</v>
      </c>
      <c r="V30" s="240" t="s">
        <v>385</v>
      </c>
      <c r="W30" s="240" t="s">
        <v>385</v>
      </c>
      <c r="X30" s="240" t="s">
        <v>385</v>
      </c>
      <c r="Y30" s="241"/>
      <c r="Z30" s="197"/>
      <c r="AA30" s="197"/>
    </row>
    <row r="31" spans="2:27" ht="12.75" customHeight="1">
      <c r="B31" s="257"/>
      <c r="C31" s="241"/>
      <c r="D31" s="241"/>
      <c r="E31" s="275"/>
      <c r="F31" s="192" t="s">
        <v>432</v>
      </c>
      <c r="G31" s="188">
        <f>ROUND(1*650/1000,1)</f>
        <v>0.7</v>
      </c>
      <c r="H31" s="188"/>
      <c r="I31" s="188"/>
      <c r="J31" s="280"/>
      <c r="K31" s="251"/>
      <c r="L31" s="251"/>
      <c r="M31" s="254"/>
      <c r="N31" s="251"/>
      <c r="O31" s="251"/>
      <c r="P31" s="290"/>
      <c r="Q31" s="241"/>
      <c r="R31" s="241"/>
      <c r="S31" s="241"/>
      <c r="T31" s="241"/>
      <c r="U31" s="241"/>
      <c r="V31" s="241"/>
      <c r="W31" s="241"/>
      <c r="X31" s="241"/>
      <c r="Y31" s="241"/>
      <c r="Z31" s="197"/>
      <c r="AA31" s="197"/>
    </row>
    <row r="32" spans="2:27" ht="12.75" customHeight="1">
      <c r="B32" s="258"/>
      <c r="C32" s="242"/>
      <c r="D32" s="242"/>
      <c r="E32" s="276"/>
      <c r="F32" s="189" t="s">
        <v>433</v>
      </c>
      <c r="G32" s="189">
        <f>ROUND(8*650/1000,0)</f>
        <v>5</v>
      </c>
      <c r="H32" s="189"/>
      <c r="I32" s="189"/>
      <c r="J32" s="281"/>
      <c r="K32" s="252"/>
      <c r="L32" s="252"/>
      <c r="M32" s="255"/>
      <c r="N32" s="252"/>
      <c r="O32" s="252"/>
      <c r="P32" s="291"/>
      <c r="Q32" s="242"/>
      <c r="R32" s="242"/>
      <c r="S32" s="242"/>
      <c r="T32" s="242"/>
      <c r="U32" s="242"/>
      <c r="V32" s="242"/>
      <c r="W32" s="242"/>
      <c r="X32" s="242"/>
      <c r="Y32" s="242"/>
      <c r="Z32" s="197"/>
      <c r="AA32" s="197"/>
    </row>
    <row r="33" spans="2:27" ht="12.75" customHeight="1">
      <c r="B33" s="243" t="s">
        <v>383</v>
      </c>
      <c r="C33" s="244"/>
      <c r="D33" s="245"/>
      <c r="E33" s="303" t="s">
        <v>465</v>
      </c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5"/>
      <c r="Z33" s="197"/>
      <c r="AA33" s="235"/>
    </row>
    <row r="34" spans="2:27" ht="12.75" customHeight="1">
      <c r="B34" s="256">
        <v>42298</v>
      </c>
      <c r="C34" s="240" t="s">
        <v>434</v>
      </c>
      <c r="D34" s="240" t="s">
        <v>474</v>
      </c>
      <c r="E34" s="262" t="s">
        <v>435</v>
      </c>
      <c r="F34" s="198" t="s">
        <v>436</v>
      </c>
      <c r="G34" s="187" t="s">
        <v>483</v>
      </c>
      <c r="H34" s="187" t="s">
        <v>469</v>
      </c>
      <c r="I34" s="187">
        <f>ROUND(10*650/1000,0)</f>
        <v>7</v>
      </c>
      <c r="J34" s="279">
        <v>4.441558441558442</v>
      </c>
      <c r="K34" s="250">
        <v>1.3333333333333333</v>
      </c>
      <c r="L34" s="250">
        <v>0</v>
      </c>
      <c r="M34" s="253">
        <v>1.06</v>
      </c>
      <c r="N34" s="250">
        <v>1</v>
      </c>
      <c r="O34" s="250">
        <v>2.5</v>
      </c>
      <c r="P34" s="289">
        <v>609.909090909091</v>
      </c>
      <c r="Q34" s="240"/>
      <c r="R34" s="240"/>
      <c r="S34" s="240"/>
      <c r="T34" s="240"/>
      <c r="U34" s="240"/>
      <c r="V34" s="240"/>
      <c r="W34" s="240"/>
      <c r="X34" s="240"/>
      <c r="Y34" s="240"/>
      <c r="Z34" s="197"/>
      <c r="AA34" s="197"/>
    </row>
    <row r="35" spans="2:29" ht="12.75" customHeight="1">
      <c r="B35" s="257"/>
      <c r="C35" s="241"/>
      <c r="D35" s="241"/>
      <c r="E35" s="263"/>
      <c r="F35" s="199" t="s">
        <v>437</v>
      </c>
      <c r="G35" s="188">
        <f>ROUND(35*650/1000,0)</f>
        <v>23</v>
      </c>
      <c r="H35" s="188" t="s">
        <v>438</v>
      </c>
      <c r="I35" s="188">
        <f>ROUND(40*650/1000,0)</f>
        <v>26</v>
      </c>
      <c r="J35" s="280"/>
      <c r="K35" s="251"/>
      <c r="L35" s="251"/>
      <c r="M35" s="254"/>
      <c r="N35" s="251"/>
      <c r="O35" s="251"/>
      <c r="P35" s="290"/>
      <c r="Q35" s="241"/>
      <c r="R35" s="241"/>
      <c r="S35" s="241"/>
      <c r="T35" s="241"/>
      <c r="U35" s="241"/>
      <c r="V35" s="241"/>
      <c r="W35" s="241"/>
      <c r="X35" s="241"/>
      <c r="Y35" s="241"/>
      <c r="Z35" s="197"/>
      <c r="AA35" s="237"/>
      <c r="AB35" s="238"/>
      <c r="AC35" s="238"/>
    </row>
    <row r="36" spans="2:29" ht="12.75" customHeight="1">
      <c r="B36" s="257"/>
      <c r="C36" s="241"/>
      <c r="D36" s="241"/>
      <c r="E36" s="264"/>
      <c r="F36" s="200" t="s">
        <v>439</v>
      </c>
      <c r="G36" s="189">
        <f>ROUND(6*650/1000,0)</f>
        <v>4</v>
      </c>
      <c r="H36" s="189" t="s">
        <v>491</v>
      </c>
      <c r="I36" s="188">
        <f>ROUND(35*650/1000,0)</f>
        <v>23</v>
      </c>
      <c r="J36" s="280"/>
      <c r="K36" s="251"/>
      <c r="L36" s="251"/>
      <c r="M36" s="254"/>
      <c r="N36" s="251"/>
      <c r="O36" s="251"/>
      <c r="P36" s="290"/>
      <c r="Q36" s="241"/>
      <c r="R36" s="241"/>
      <c r="S36" s="241"/>
      <c r="T36" s="241"/>
      <c r="U36" s="241"/>
      <c r="V36" s="241"/>
      <c r="W36" s="241"/>
      <c r="X36" s="241"/>
      <c r="Y36" s="241"/>
      <c r="Z36" s="197"/>
      <c r="AA36" s="237"/>
      <c r="AB36" s="238"/>
      <c r="AC36" s="238"/>
    </row>
    <row r="37" spans="2:29" ht="12.75" customHeight="1">
      <c r="B37" s="257"/>
      <c r="C37" s="241"/>
      <c r="D37" s="241"/>
      <c r="E37" s="262" t="s">
        <v>413</v>
      </c>
      <c r="F37" s="229" t="s">
        <v>428</v>
      </c>
      <c r="G37" s="187">
        <f>ROUND(70*650/1000,0)</f>
        <v>46</v>
      </c>
      <c r="H37" s="187"/>
      <c r="I37" s="187"/>
      <c r="J37" s="280"/>
      <c r="K37" s="251"/>
      <c r="L37" s="251"/>
      <c r="M37" s="254"/>
      <c r="N37" s="251"/>
      <c r="O37" s="251"/>
      <c r="P37" s="290"/>
      <c r="Q37" s="240"/>
      <c r="R37" s="240"/>
      <c r="S37" s="240"/>
      <c r="T37" s="240"/>
      <c r="U37" s="240"/>
      <c r="V37" s="240"/>
      <c r="W37" s="240"/>
      <c r="X37" s="240"/>
      <c r="Y37" s="241"/>
      <c r="Z37" s="197"/>
      <c r="AA37" s="237"/>
      <c r="AB37" s="238"/>
      <c r="AC37" s="238"/>
    </row>
    <row r="38" spans="2:29" ht="12.75" customHeight="1">
      <c r="B38" s="257"/>
      <c r="C38" s="241"/>
      <c r="D38" s="241"/>
      <c r="E38" s="263"/>
      <c r="F38" s="188" t="s">
        <v>429</v>
      </c>
      <c r="G38" s="188">
        <f>ROUND(0.7*650/1000,1)</f>
        <v>0.5</v>
      </c>
      <c r="H38" s="188"/>
      <c r="I38" s="188"/>
      <c r="J38" s="280"/>
      <c r="K38" s="251"/>
      <c r="L38" s="251"/>
      <c r="M38" s="254"/>
      <c r="N38" s="251"/>
      <c r="O38" s="251"/>
      <c r="P38" s="290"/>
      <c r="Q38" s="241"/>
      <c r="R38" s="241"/>
      <c r="S38" s="241"/>
      <c r="T38" s="241"/>
      <c r="U38" s="241"/>
      <c r="V38" s="241"/>
      <c r="W38" s="241"/>
      <c r="X38" s="241"/>
      <c r="Y38" s="241"/>
      <c r="Z38" s="197"/>
      <c r="AA38" s="237"/>
      <c r="AB38" s="238"/>
      <c r="AC38" s="238"/>
    </row>
    <row r="39" spans="2:29" ht="12.75" customHeight="1">
      <c r="B39" s="257"/>
      <c r="C39" s="241"/>
      <c r="D39" s="241"/>
      <c r="E39" s="264"/>
      <c r="F39" s="199"/>
      <c r="G39" s="189"/>
      <c r="H39" s="189"/>
      <c r="I39" s="189"/>
      <c r="J39" s="280"/>
      <c r="K39" s="251"/>
      <c r="L39" s="251"/>
      <c r="M39" s="254"/>
      <c r="N39" s="251"/>
      <c r="O39" s="251"/>
      <c r="P39" s="290"/>
      <c r="Q39" s="242"/>
      <c r="R39" s="242"/>
      <c r="S39" s="242"/>
      <c r="T39" s="242"/>
      <c r="U39" s="242"/>
      <c r="V39" s="242"/>
      <c r="W39" s="242"/>
      <c r="X39" s="242"/>
      <c r="Y39" s="241"/>
      <c r="Z39" s="197"/>
      <c r="AA39" s="237"/>
      <c r="AB39" s="238"/>
      <c r="AC39" s="238"/>
    </row>
    <row r="40" spans="2:29" ht="12.75" customHeight="1">
      <c r="B40" s="257"/>
      <c r="C40" s="241"/>
      <c r="D40" s="241"/>
      <c r="E40" s="265" t="s">
        <v>492</v>
      </c>
      <c r="F40" s="229" t="s">
        <v>484</v>
      </c>
      <c r="G40" s="187">
        <f>ROUND(27.5*650/1000,0)</f>
        <v>18</v>
      </c>
      <c r="H40" s="187"/>
      <c r="I40" s="188"/>
      <c r="J40" s="280"/>
      <c r="K40" s="251"/>
      <c r="L40" s="251"/>
      <c r="M40" s="254"/>
      <c r="N40" s="251"/>
      <c r="O40" s="251"/>
      <c r="P40" s="290"/>
      <c r="Q40" s="240"/>
      <c r="R40" s="234"/>
      <c r="S40" s="240"/>
      <c r="T40" s="240"/>
      <c r="U40" s="240"/>
      <c r="V40" s="240"/>
      <c r="W40" s="240"/>
      <c r="X40" s="240"/>
      <c r="Y40" s="241"/>
      <c r="Z40" s="197"/>
      <c r="AA40" s="306"/>
      <c r="AB40" s="237"/>
      <c r="AC40" s="237"/>
    </row>
    <row r="41" spans="2:29" ht="12.75" customHeight="1">
      <c r="B41" s="257"/>
      <c r="C41" s="241"/>
      <c r="D41" s="241"/>
      <c r="E41" s="266"/>
      <c r="F41" s="188" t="s">
        <v>493</v>
      </c>
      <c r="G41" s="188">
        <f>ROUND(15*650/1000,0)</f>
        <v>10</v>
      </c>
      <c r="H41" s="188"/>
      <c r="I41" s="188"/>
      <c r="J41" s="280"/>
      <c r="K41" s="251"/>
      <c r="L41" s="251"/>
      <c r="M41" s="254"/>
      <c r="N41" s="251"/>
      <c r="O41" s="251"/>
      <c r="P41" s="290"/>
      <c r="Q41" s="241"/>
      <c r="R41" s="232"/>
      <c r="S41" s="241"/>
      <c r="T41" s="241"/>
      <c r="U41" s="241"/>
      <c r="V41" s="241"/>
      <c r="W41" s="241"/>
      <c r="X41" s="241"/>
      <c r="Y41" s="241"/>
      <c r="Z41" s="197"/>
      <c r="AA41" s="306"/>
      <c r="AB41" s="237"/>
      <c r="AC41" s="237"/>
    </row>
    <row r="42" spans="2:29" ht="12.75" customHeight="1">
      <c r="B42" s="257"/>
      <c r="C42" s="241"/>
      <c r="D42" s="241"/>
      <c r="E42" s="267"/>
      <c r="F42" s="189"/>
      <c r="G42" s="189"/>
      <c r="H42" s="189"/>
      <c r="I42" s="189"/>
      <c r="J42" s="280"/>
      <c r="K42" s="251"/>
      <c r="L42" s="251"/>
      <c r="M42" s="254"/>
      <c r="N42" s="251"/>
      <c r="O42" s="251"/>
      <c r="P42" s="290"/>
      <c r="Q42" s="242"/>
      <c r="R42" s="233"/>
      <c r="S42" s="242"/>
      <c r="T42" s="242"/>
      <c r="U42" s="242"/>
      <c r="V42" s="242"/>
      <c r="W42" s="242"/>
      <c r="X42" s="242"/>
      <c r="Y42" s="241"/>
      <c r="Z42" s="197"/>
      <c r="AA42" s="306"/>
      <c r="AB42" s="237"/>
      <c r="AC42" s="237"/>
    </row>
    <row r="43" spans="2:29" ht="12.75" customHeight="1">
      <c r="B43" s="257"/>
      <c r="C43" s="241"/>
      <c r="D43" s="241"/>
      <c r="E43" s="274" t="s">
        <v>14</v>
      </c>
      <c r="F43" s="187" t="s">
        <v>440</v>
      </c>
      <c r="G43" s="187" t="s">
        <v>463</v>
      </c>
      <c r="H43" s="187"/>
      <c r="I43" s="188"/>
      <c r="J43" s="280"/>
      <c r="K43" s="251"/>
      <c r="L43" s="251"/>
      <c r="M43" s="254"/>
      <c r="N43" s="251"/>
      <c r="O43" s="251"/>
      <c r="P43" s="290"/>
      <c r="Q43" s="240"/>
      <c r="R43" s="240"/>
      <c r="S43" s="240"/>
      <c r="T43" s="240"/>
      <c r="U43" s="240"/>
      <c r="V43" s="240"/>
      <c r="W43" s="240"/>
      <c r="X43" s="240"/>
      <c r="Y43" s="241"/>
      <c r="Z43" s="197"/>
      <c r="AA43" s="237"/>
      <c r="AB43" s="238"/>
      <c r="AC43" s="238"/>
    </row>
    <row r="44" spans="2:27" ht="12.75" customHeight="1">
      <c r="B44" s="257"/>
      <c r="C44" s="241"/>
      <c r="D44" s="241"/>
      <c r="E44" s="275"/>
      <c r="F44" s="192"/>
      <c r="G44" s="188"/>
      <c r="H44" s="188"/>
      <c r="I44" s="188"/>
      <c r="J44" s="280"/>
      <c r="K44" s="251"/>
      <c r="L44" s="251"/>
      <c r="M44" s="254"/>
      <c r="N44" s="251"/>
      <c r="O44" s="251"/>
      <c r="P44" s="290"/>
      <c r="Q44" s="241"/>
      <c r="R44" s="241"/>
      <c r="S44" s="241"/>
      <c r="T44" s="241"/>
      <c r="U44" s="241"/>
      <c r="V44" s="241"/>
      <c r="W44" s="241"/>
      <c r="X44" s="241"/>
      <c r="Y44" s="241"/>
      <c r="Z44" s="197"/>
      <c r="AA44" s="197"/>
    </row>
    <row r="45" spans="2:27" ht="12.75" customHeight="1">
      <c r="B45" s="258"/>
      <c r="C45" s="242"/>
      <c r="D45" s="242"/>
      <c r="E45" s="276"/>
      <c r="F45" s="189"/>
      <c r="G45" s="189"/>
      <c r="H45" s="189"/>
      <c r="I45" s="189"/>
      <c r="J45" s="281"/>
      <c r="K45" s="252"/>
      <c r="L45" s="252"/>
      <c r="M45" s="255"/>
      <c r="N45" s="252"/>
      <c r="O45" s="252"/>
      <c r="P45" s="291"/>
      <c r="Q45" s="242"/>
      <c r="R45" s="242"/>
      <c r="S45" s="242"/>
      <c r="T45" s="242"/>
      <c r="U45" s="242"/>
      <c r="V45" s="242"/>
      <c r="W45" s="242"/>
      <c r="X45" s="242"/>
      <c r="Y45" s="242"/>
      <c r="Z45" s="197"/>
      <c r="AA45" s="197"/>
    </row>
    <row r="46" spans="2:27" ht="12.75" customHeight="1">
      <c r="B46" s="243" t="s">
        <v>383</v>
      </c>
      <c r="C46" s="244"/>
      <c r="D46" s="245"/>
      <c r="E46" s="303" t="s">
        <v>466</v>
      </c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5"/>
      <c r="Z46" s="197"/>
      <c r="AA46" s="197"/>
    </row>
    <row r="47" spans="2:27" ht="12.75" customHeight="1">
      <c r="B47" s="256">
        <v>42299</v>
      </c>
      <c r="C47" s="240" t="s">
        <v>441</v>
      </c>
      <c r="D47" s="240" t="s">
        <v>406</v>
      </c>
      <c r="E47" s="262" t="s">
        <v>442</v>
      </c>
      <c r="F47" s="198" t="s">
        <v>443</v>
      </c>
      <c r="G47" s="187" t="s">
        <v>471</v>
      </c>
      <c r="H47" s="187"/>
      <c r="I47" s="187"/>
      <c r="J47" s="279">
        <v>5.733333333333333</v>
      </c>
      <c r="K47" s="250">
        <v>2.466666666666667</v>
      </c>
      <c r="L47" s="250">
        <v>0</v>
      </c>
      <c r="M47" s="253">
        <v>1.0999999999999999</v>
      </c>
      <c r="N47" s="250">
        <v>0</v>
      </c>
      <c r="O47" s="250">
        <v>2.5</v>
      </c>
      <c r="P47" s="289">
        <v>726.3333333333333</v>
      </c>
      <c r="Q47" s="240"/>
      <c r="R47" s="240"/>
      <c r="S47" s="240"/>
      <c r="T47" s="240"/>
      <c r="U47" s="240"/>
      <c r="V47" s="240"/>
      <c r="W47" s="240"/>
      <c r="X47" s="240"/>
      <c r="Y47" s="240" t="s">
        <v>475</v>
      </c>
      <c r="Z47" s="197"/>
      <c r="AA47" s="197"/>
    </row>
    <row r="48" spans="2:27" ht="12.75" customHeight="1">
      <c r="B48" s="257"/>
      <c r="C48" s="241"/>
      <c r="D48" s="241"/>
      <c r="E48" s="263"/>
      <c r="F48" s="199"/>
      <c r="G48" s="188"/>
      <c r="H48" s="188"/>
      <c r="I48" s="188"/>
      <c r="J48" s="280"/>
      <c r="K48" s="251"/>
      <c r="L48" s="251"/>
      <c r="M48" s="254"/>
      <c r="N48" s="251"/>
      <c r="O48" s="251"/>
      <c r="P48" s="290"/>
      <c r="Q48" s="241"/>
      <c r="R48" s="241"/>
      <c r="S48" s="241"/>
      <c r="T48" s="241"/>
      <c r="U48" s="241"/>
      <c r="V48" s="241"/>
      <c r="W48" s="241"/>
      <c r="X48" s="241"/>
      <c r="Y48" s="241"/>
      <c r="Z48" s="197"/>
      <c r="AA48" s="197"/>
    </row>
    <row r="49" spans="2:27" ht="12.75" customHeight="1">
      <c r="B49" s="257"/>
      <c r="C49" s="241"/>
      <c r="D49" s="241"/>
      <c r="E49" s="264"/>
      <c r="F49" s="200"/>
      <c r="G49" s="189"/>
      <c r="H49" s="189"/>
      <c r="I49" s="188"/>
      <c r="J49" s="280"/>
      <c r="K49" s="251"/>
      <c r="L49" s="251"/>
      <c r="M49" s="254"/>
      <c r="N49" s="251"/>
      <c r="O49" s="251"/>
      <c r="P49" s="290"/>
      <c r="Q49" s="242"/>
      <c r="R49" s="242"/>
      <c r="S49" s="242"/>
      <c r="T49" s="242"/>
      <c r="U49" s="242"/>
      <c r="V49" s="242"/>
      <c r="W49" s="242"/>
      <c r="X49" s="242"/>
      <c r="Y49" s="241"/>
      <c r="Z49" s="197"/>
      <c r="AA49" s="197"/>
    </row>
    <row r="50" spans="2:27" ht="12.75" customHeight="1">
      <c r="B50" s="257"/>
      <c r="C50" s="241"/>
      <c r="D50" s="241"/>
      <c r="E50" s="262" t="s">
        <v>444</v>
      </c>
      <c r="F50" s="199" t="s">
        <v>445</v>
      </c>
      <c r="G50" s="187">
        <f>ROUND(8*650/1000,0)</f>
        <v>5</v>
      </c>
      <c r="H50" s="187" t="s">
        <v>446</v>
      </c>
      <c r="I50" s="187">
        <f>ROUND(20*650/1000,0)</f>
        <v>13</v>
      </c>
      <c r="J50" s="280"/>
      <c r="K50" s="251"/>
      <c r="L50" s="251"/>
      <c r="M50" s="254"/>
      <c r="N50" s="251"/>
      <c r="O50" s="251"/>
      <c r="P50" s="290"/>
      <c r="Q50" s="240"/>
      <c r="R50" s="240"/>
      <c r="S50" s="240"/>
      <c r="T50" s="240"/>
      <c r="U50" s="240"/>
      <c r="V50" s="240"/>
      <c r="W50" s="240"/>
      <c r="X50" s="240"/>
      <c r="Y50" s="241"/>
      <c r="Z50" s="197"/>
      <c r="AA50" s="197"/>
    </row>
    <row r="51" spans="2:27" ht="12.75" customHeight="1">
      <c r="B51" s="257"/>
      <c r="C51" s="241"/>
      <c r="D51" s="241"/>
      <c r="E51" s="263"/>
      <c r="F51" s="199" t="s">
        <v>447</v>
      </c>
      <c r="G51" s="188">
        <f>ROUND(20*650/1000,0)</f>
        <v>13</v>
      </c>
      <c r="H51" s="188" t="s">
        <v>488</v>
      </c>
      <c r="I51" s="188">
        <f>ROUND(20*650/1000,0)</f>
        <v>13</v>
      </c>
      <c r="J51" s="280"/>
      <c r="K51" s="251"/>
      <c r="L51" s="251"/>
      <c r="M51" s="254"/>
      <c r="N51" s="251"/>
      <c r="O51" s="251"/>
      <c r="P51" s="290"/>
      <c r="Q51" s="241"/>
      <c r="R51" s="241"/>
      <c r="S51" s="241"/>
      <c r="T51" s="241"/>
      <c r="U51" s="241"/>
      <c r="V51" s="241"/>
      <c r="W51" s="241"/>
      <c r="X51" s="241"/>
      <c r="Y51" s="241"/>
      <c r="Z51" s="197"/>
      <c r="AA51" s="197"/>
    </row>
    <row r="52" spans="2:27" ht="12.75" customHeight="1">
      <c r="B52" s="257"/>
      <c r="C52" s="241"/>
      <c r="D52" s="241"/>
      <c r="E52" s="264"/>
      <c r="F52" s="199" t="s">
        <v>485</v>
      </c>
      <c r="G52" s="189" t="s">
        <v>486</v>
      </c>
      <c r="H52" s="189"/>
      <c r="I52" s="189"/>
      <c r="J52" s="280"/>
      <c r="K52" s="251"/>
      <c r="L52" s="251"/>
      <c r="M52" s="254"/>
      <c r="N52" s="251"/>
      <c r="O52" s="251"/>
      <c r="P52" s="290"/>
      <c r="Q52" s="242"/>
      <c r="R52" s="242"/>
      <c r="S52" s="242"/>
      <c r="T52" s="242"/>
      <c r="U52" s="242"/>
      <c r="V52" s="242"/>
      <c r="W52" s="242"/>
      <c r="X52" s="242"/>
      <c r="Y52" s="241"/>
      <c r="Z52" s="197"/>
      <c r="AA52" s="197"/>
    </row>
    <row r="53" spans="2:29" ht="12.75" customHeight="1">
      <c r="B53" s="257"/>
      <c r="C53" s="241"/>
      <c r="D53" s="241"/>
      <c r="E53" s="265" t="s">
        <v>413</v>
      </c>
      <c r="F53" s="229" t="s">
        <v>414</v>
      </c>
      <c r="G53" s="187">
        <f>ROUND(70*650/1000,0)</f>
        <v>46</v>
      </c>
      <c r="H53" s="187"/>
      <c r="I53" s="188"/>
      <c r="J53" s="280"/>
      <c r="K53" s="251"/>
      <c r="L53" s="251"/>
      <c r="M53" s="254"/>
      <c r="N53" s="251"/>
      <c r="O53" s="251"/>
      <c r="P53" s="290"/>
      <c r="Q53" s="240"/>
      <c r="R53" s="240"/>
      <c r="S53" s="240"/>
      <c r="T53" s="240"/>
      <c r="U53" s="240"/>
      <c r="V53" s="240"/>
      <c r="W53" s="240"/>
      <c r="X53" s="240"/>
      <c r="Y53" s="241"/>
      <c r="Z53" s="197"/>
      <c r="AA53" s="197"/>
      <c r="AC53" s="185">
        <v>0.7</v>
      </c>
    </row>
    <row r="54" spans="2:27" ht="12.75" customHeight="1">
      <c r="B54" s="257"/>
      <c r="C54" s="241"/>
      <c r="D54" s="241"/>
      <c r="E54" s="266"/>
      <c r="F54" s="188" t="s">
        <v>448</v>
      </c>
      <c r="G54" s="188">
        <f>ROUND(0.7*650/1000,1)</f>
        <v>0.5</v>
      </c>
      <c r="H54" s="188"/>
      <c r="I54" s="188"/>
      <c r="J54" s="280"/>
      <c r="K54" s="251"/>
      <c r="L54" s="251"/>
      <c r="M54" s="254"/>
      <c r="N54" s="251"/>
      <c r="O54" s="251"/>
      <c r="P54" s="290"/>
      <c r="Q54" s="241"/>
      <c r="R54" s="241"/>
      <c r="S54" s="241"/>
      <c r="T54" s="241"/>
      <c r="U54" s="241"/>
      <c r="V54" s="241"/>
      <c r="W54" s="241"/>
      <c r="X54" s="241"/>
      <c r="Y54" s="241"/>
      <c r="Z54" s="197"/>
      <c r="AA54" s="197"/>
    </row>
    <row r="55" spans="2:27" ht="12.75" customHeight="1">
      <c r="B55" s="257"/>
      <c r="C55" s="241"/>
      <c r="D55" s="241"/>
      <c r="E55" s="267"/>
      <c r="F55" s="189"/>
      <c r="G55" s="189"/>
      <c r="H55" s="189"/>
      <c r="I55" s="189"/>
      <c r="J55" s="280"/>
      <c r="K55" s="251"/>
      <c r="L55" s="251"/>
      <c r="M55" s="254"/>
      <c r="N55" s="251"/>
      <c r="O55" s="251"/>
      <c r="P55" s="290"/>
      <c r="Q55" s="242"/>
      <c r="R55" s="242"/>
      <c r="S55" s="242"/>
      <c r="T55" s="242"/>
      <c r="U55" s="242"/>
      <c r="V55" s="242"/>
      <c r="W55" s="242"/>
      <c r="X55" s="242"/>
      <c r="Y55" s="241"/>
      <c r="Z55" s="197"/>
      <c r="AA55" s="197"/>
    </row>
    <row r="56" spans="2:27" ht="12.75" customHeight="1">
      <c r="B56" s="257"/>
      <c r="C56" s="241"/>
      <c r="D56" s="241"/>
      <c r="E56" s="274" t="s">
        <v>449</v>
      </c>
      <c r="F56" s="187" t="s">
        <v>450</v>
      </c>
      <c r="G56" s="187">
        <f>ROUND(10*650/1000,0)</f>
        <v>7</v>
      </c>
      <c r="H56" s="187"/>
      <c r="I56" s="188"/>
      <c r="J56" s="280"/>
      <c r="K56" s="251"/>
      <c r="L56" s="251"/>
      <c r="M56" s="254"/>
      <c r="N56" s="251"/>
      <c r="O56" s="251"/>
      <c r="P56" s="290"/>
      <c r="Q56" s="240"/>
      <c r="R56" s="240"/>
      <c r="S56" s="240"/>
      <c r="T56" s="240"/>
      <c r="U56" s="240"/>
      <c r="V56" s="240"/>
      <c r="W56" s="240"/>
      <c r="X56" s="240"/>
      <c r="Y56" s="241"/>
      <c r="Z56" s="197"/>
      <c r="AA56" s="197"/>
    </row>
    <row r="57" spans="2:27" ht="12.75" customHeight="1">
      <c r="B57" s="257"/>
      <c r="C57" s="241"/>
      <c r="D57" s="241"/>
      <c r="E57" s="275"/>
      <c r="F57" s="192" t="s">
        <v>451</v>
      </c>
      <c r="G57" s="188">
        <f>ROUND(22*650/1000,0)</f>
        <v>14</v>
      </c>
      <c r="H57" s="188"/>
      <c r="I57" s="188"/>
      <c r="J57" s="280"/>
      <c r="K57" s="251"/>
      <c r="L57" s="251"/>
      <c r="M57" s="254"/>
      <c r="N57" s="251"/>
      <c r="O57" s="251"/>
      <c r="P57" s="290"/>
      <c r="Q57" s="241"/>
      <c r="R57" s="241"/>
      <c r="S57" s="241"/>
      <c r="T57" s="241"/>
      <c r="U57" s="241"/>
      <c r="V57" s="241"/>
      <c r="W57" s="241"/>
      <c r="X57" s="241"/>
      <c r="Y57" s="241"/>
      <c r="Z57" s="197"/>
      <c r="AA57" s="197"/>
    </row>
    <row r="58" spans="2:27" ht="12.75" customHeight="1">
      <c r="B58" s="258"/>
      <c r="C58" s="242"/>
      <c r="D58" s="242"/>
      <c r="E58" s="276"/>
      <c r="F58" s="189" t="s">
        <v>487</v>
      </c>
      <c r="G58" s="189">
        <f>ROUND(20*650/1000,0)</f>
        <v>13</v>
      </c>
      <c r="H58" s="189"/>
      <c r="I58" s="189"/>
      <c r="J58" s="281"/>
      <c r="K58" s="252"/>
      <c r="L58" s="252"/>
      <c r="M58" s="255"/>
      <c r="N58" s="252"/>
      <c r="O58" s="252"/>
      <c r="P58" s="291"/>
      <c r="Q58" s="242"/>
      <c r="R58" s="242"/>
      <c r="S58" s="242"/>
      <c r="T58" s="242"/>
      <c r="U58" s="242"/>
      <c r="V58" s="242"/>
      <c r="W58" s="242"/>
      <c r="X58" s="242"/>
      <c r="Y58" s="242"/>
      <c r="Z58" s="197"/>
      <c r="AA58" s="197"/>
    </row>
    <row r="59" spans="2:27" ht="12.75" customHeight="1">
      <c r="B59" s="243" t="s">
        <v>386</v>
      </c>
      <c r="C59" s="244"/>
      <c r="D59" s="245"/>
      <c r="E59" s="246" t="s">
        <v>467</v>
      </c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8"/>
      <c r="Z59" s="197"/>
      <c r="AA59" s="197"/>
    </row>
    <row r="60" spans="2:27" ht="15" customHeight="1">
      <c r="B60" s="256">
        <v>42300</v>
      </c>
      <c r="C60" s="259" t="s">
        <v>452</v>
      </c>
      <c r="D60" s="240" t="s">
        <v>473</v>
      </c>
      <c r="E60" s="262" t="s">
        <v>453</v>
      </c>
      <c r="F60" s="198" t="s">
        <v>454</v>
      </c>
      <c r="G60" s="187">
        <f>ROUND(58*650/1000,0)</f>
        <v>38</v>
      </c>
      <c r="H60" s="187" t="s">
        <v>489</v>
      </c>
      <c r="I60" s="198" t="s">
        <v>490</v>
      </c>
      <c r="J60" s="279">
        <v>5.928571428571429</v>
      </c>
      <c r="K60" s="250">
        <v>1.6571428571428573</v>
      </c>
      <c r="L60" s="250">
        <v>0</v>
      </c>
      <c r="M60" s="253">
        <v>1.2299999999999998</v>
      </c>
      <c r="N60" s="250">
        <v>0</v>
      </c>
      <c r="O60" s="250">
        <v>2.1</v>
      </c>
      <c r="P60" s="289">
        <v>664.5357142857143</v>
      </c>
      <c r="Q60" s="240"/>
      <c r="R60" s="240"/>
      <c r="S60" s="240"/>
      <c r="T60" s="240"/>
      <c r="U60" s="240"/>
      <c r="V60" s="240"/>
      <c r="W60" s="240"/>
      <c r="X60" s="240"/>
      <c r="Y60" s="259"/>
      <c r="Z60" s="197"/>
      <c r="AA60" s="197"/>
    </row>
    <row r="61" spans="2:27" ht="15" customHeight="1">
      <c r="B61" s="257"/>
      <c r="C61" s="260"/>
      <c r="D61" s="241"/>
      <c r="E61" s="263"/>
      <c r="F61" s="199" t="s">
        <v>470</v>
      </c>
      <c r="G61" s="188">
        <f>ROUND(32*650/1000,0)</f>
        <v>21</v>
      </c>
      <c r="H61" s="188"/>
      <c r="I61" s="199"/>
      <c r="J61" s="280"/>
      <c r="K61" s="251"/>
      <c r="L61" s="251"/>
      <c r="M61" s="254"/>
      <c r="N61" s="251"/>
      <c r="O61" s="251"/>
      <c r="P61" s="290"/>
      <c r="Q61" s="241"/>
      <c r="R61" s="241"/>
      <c r="S61" s="241"/>
      <c r="T61" s="241"/>
      <c r="U61" s="241"/>
      <c r="V61" s="241"/>
      <c r="W61" s="241"/>
      <c r="X61" s="241"/>
      <c r="Y61" s="260"/>
      <c r="Z61" s="197"/>
      <c r="AA61" s="197"/>
    </row>
    <row r="62" spans="2:27" ht="12.75" customHeight="1">
      <c r="B62" s="257"/>
      <c r="C62" s="260"/>
      <c r="D62" s="241"/>
      <c r="E62" s="264"/>
      <c r="F62" s="200" t="s">
        <v>455</v>
      </c>
      <c r="G62" s="189">
        <f>ROUND(10*650/1000,0)</f>
        <v>7</v>
      </c>
      <c r="H62" s="189"/>
      <c r="I62" s="199"/>
      <c r="J62" s="280"/>
      <c r="K62" s="251"/>
      <c r="L62" s="251"/>
      <c r="M62" s="254"/>
      <c r="N62" s="251"/>
      <c r="O62" s="251"/>
      <c r="P62" s="290"/>
      <c r="Q62" s="242"/>
      <c r="R62" s="242"/>
      <c r="S62" s="242"/>
      <c r="T62" s="242"/>
      <c r="U62" s="242"/>
      <c r="V62" s="242"/>
      <c r="W62" s="242"/>
      <c r="X62" s="242"/>
      <c r="Y62" s="260"/>
      <c r="Z62" s="197"/>
      <c r="AA62" s="197"/>
    </row>
    <row r="63" spans="2:27" ht="12.75" customHeight="1">
      <c r="B63" s="257"/>
      <c r="C63" s="260"/>
      <c r="D63" s="241"/>
      <c r="E63" s="262" t="s">
        <v>456</v>
      </c>
      <c r="F63" s="199" t="s">
        <v>457</v>
      </c>
      <c r="G63" s="187">
        <f>ROUND(50*650/1000,0)</f>
        <v>33</v>
      </c>
      <c r="H63" s="187"/>
      <c r="I63" s="198"/>
      <c r="J63" s="280"/>
      <c r="K63" s="251"/>
      <c r="L63" s="251"/>
      <c r="M63" s="254"/>
      <c r="N63" s="251"/>
      <c r="O63" s="251"/>
      <c r="P63" s="290"/>
      <c r="Q63" s="240"/>
      <c r="R63" s="240"/>
      <c r="S63" s="240"/>
      <c r="T63" s="240"/>
      <c r="U63" s="240"/>
      <c r="V63" s="240"/>
      <c r="W63" s="240"/>
      <c r="X63" s="240"/>
      <c r="Y63" s="260"/>
      <c r="Z63" s="197"/>
      <c r="AA63" s="197"/>
    </row>
    <row r="64" spans="2:27" ht="12.75" customHeight="1">
      <c r="B64" s="257"/>
      <c r="C64" s="260"/>
      <c r="D64" s="241"/>
      <c r="E64" s="263"/>
      <c r="F64" s="199" t="s">
        <v>426</v>
      </c>
      <c r="G64" s="188">
        <f>ROUND(10*650/1000,0)</f>
        <v>7</v>
      </c>
      <c r="H64" s="188"/>
      <c r="I64" s="199"/>
      <c r="J64" s="280"/>
      <c r="K64" s="251"/>
      <c r="L64" s="251"/>
      <c r="M64" s="254"/>
      <c r="N64" s="251"/>
      <c r="O64" s="251"/>
      <c r="P64" s="290"/>
      <c r="Q64" s="241"/>
      <c r="R64" s="241"/>
      <c r="S64" s="241"/>
      <c r="T64" s="241"/>
      <c r="U64" s="241"/>
      <c r="V64" s="241"/>
      <c r="W64" s="241"/>
      <c r="X64" s="241"/>
      <c r="Y64" s="260"/>
      <c r="Z64" s="197"/>
      <c r="AA64" s="197"/>
    </row>
    <row r="65" spans="2:27" ht="12.75" customHeight="1">
      <c r="B65" s="257"/>
      <c r="C65" s="260"/>
      <c r="D65" s="241"/>
      <c r="E65" s="264"/>
      <c r="F65" s="199" t="s">
        <v>494</v>
      </c>
      <c r="G65" s="189" t="s">
        <v>486</v>
      </c>
      <c r="H65" s="189"/>
      <c r="I65" s="200"/>
      <c r="J65" s="280"/>
      <c r="K65" s="251"/>
      <c r="L65" s="251"/>
      <c r="M65" s="254"/>
      <c r="N65" s="251"/>
      <c r="O65" s="251"/>
      <c r="P65" s="290"/>
      <c r="Q65" s="242"/>
      <c r="R65" s="242"/>
      <c r="S65" s="242"/>
      <c r="T65" s="242"/>
      <c r="U65" s="242"/>
      <c r="V65" s="242"/>
      <c r="W65" s="242"/>
      <c r="X65" s="242"/>
      <c r="Y65" s="260"/>
      <c r="Z65" s="197"/>
      <c r="AA65" s="197"/>
    </row>
    <row r="66" spans="2:27" ht="13.5" customHeight="1">
      <c r="B66" s="257"/>
      <c r="C66" s="260"/>
      <c r="D66" s="241"/>
      <c r="E66" s="265" t="s">
        <v>413</v>
      </c>
      <c r="F66" s="229" t="s">
        <v>428</v>
      </c>
      <c r="G66" s="187">
        <f>ROUND(70*650/1000,0)</f>
        <v>46</v>
      </c>
      <c r="H66" s="187"/>
      <c r="I66" s="188"/>
      <c r="J66" s="280"/>
      <c r="K66" s="251"/>
      <c r="L66" s="251"/>
      <c r="M66" s="254"/>
      <c r="N66" s="251"/>
      <c r="O66" s="251"/>
      <c r="P66" s="290"/>
      <c r="Q66" s="240"/>
      <c r="R66" s="240"/>
      <c r="S66" s="240"/>
      <c r="T66" s="240"/>
      <c r="U66" s="240"/>
      <c r="V66" s="240"/>
      <c r="W66" s="240"/>
      <c r="X66" s="240"/>
      <c r="Y66" s="260"/>
      <c r="Z66" s="197"/>
      <c r="AA66" s="197"/>
    </row>
    <row r="67" spans="2:27" ht="12.75" customHeight="1">
      <c r="B67" s="257"/>
      <c r="C67" s="260"/>
      <c r="D67" s="241"/>
      <c r="E67" s="266"/>
      <c r="F67" s="188" t="s">
        <v>429</v>
      </c>
      <c r="G67" s="188">
        <f>ROUND(0.7*650/1000,1)</f>
        <v>0.5</v>
      </c>
      <c r="H67" s="188"/>
      <c r="I67" s="188"/>
      <c r="J67" s="280"/>
      <c r="K67" s="251"/>
      <c r="L67" s="251"/>
      <c r="M67" s="254"/>
      <c r="N67" s="251"/>
      <c r="O67" s="251"/>
      <c r="P67" s="290"/>
      <c r="Q67" s="241"/>
      <c r="R67" s="241"/>
      <c r="S67" s="241"/>
      <c r="T67" s="241"/>
      <c r="U67" s="241"/>
      <c r="V67" s="241"/>
      <c r="W67" s="241"/>
      <c r="X67" s="241"/>
      <c r="Y67" s="260"/>
      <c r="Z67" s="197"/>
      <c r="AA67" s="197"/>
    </row>
    <row r="68" spans="2:27" ht="12" customHeight="1">
      <c r="B68" s="257"/>
      <c r="C68" s="260"/>
      <c r="D68" s="241"/>
      <c r="E68" s="267"/>
      <c r="F68" s="189"/>
      <c r="G68" s="189"/>
      <c r="H68" s="189"/>
      <c r="I68" s="189"/>
      <c r="J68" s="280"/>
      <c r="K68" s="251"/>
      <c r="L68" s="251"/>
      <c r="M68" s="254"/>
      <c r="N68" s="251"/>
      <c r="O68" s="251"/>
      <c r="P68" s="290"/>
      <c r="Q68" s="242"/>
      <c r="R68" s="242"/>
      <c r="S68" s="242"/>
      <c r="T68" s="242"/>
      <c r="U68" s="242"/>
      <c r="V68" s="242"/>
      <c r="W68" s="242"/>
      <c r="X68" s="242"/>
      <c r="Y68" s="260"/>
      <c r="Z68" s="197"/>
      <c r="AA68" s="197"/>
    </row>
    <row r="69" spans="2:27" ht="12.75" customHeight="1">
      <c r="B69" s="257"/>
      <c r="C69" s="260"/>
      <c r="D69" s="241"/>
      <c r="E69" s="274" t="s">
        <v>458</v>
      </c>
      <c r="F69" s="187" t="s">
        <v>459</v>
      </c>
      <c r="G69" s="187">
        <f>ROUND(18*650/1000,0)</f>
        <v>12</v>
      </c>
      <c r="H69" s="187"/>
      <c r="I69" s="188"/>
      <c r="J69" s="280"/>
      <c r="K69" s="251"/>
      <c r="L69" s="251"/>
      <c r="M69" s="254"/>
      <c r="N69" s="251"/>
      <c r="O69" s="251"/>
      <c r="P69" s="290"/>
      <c r="Q69" s="240"/>
      <c r="R69" s="240"/>
      <c r="S69" s="240"/>
      <c r="T69" s="240"/>
      <c r="U69" s="240"/>
      <c r="V69" s="240"/>
      <c r="W69" s="240"/>
      <c r="X69" s="240"/>
      <c r="Y69" s="260"/>
      <c r="Z69" s="197"/>
      <c r="AA69" s="197"/>
    </row>
    <row r="70" spans="2:27" ht="12" customHeight="1">
      <c r="B70" s="257"/>
      <c r="C70" s="260"/>
      <c r="D70" s="241"/>
      <c r="E70" s="275"/>
      <c r="F70" s="192" t="s">
        <v>460</v>
      </c>
      <c r="G70" s="188">
        <f>ROUND(0.7*650/1000,1)</f>
        <v>0.5</v>
      </c>
      <c r="H70" s="188"/>
      <c r="I70" s="188"/>
      <c r="J70" s="280"/>
      <c r="K70" s="251"/>
      <c r="L70" s="251"/>
      <c r="M70" s="254"/>
      <c r="N70" s="251"/>
      <c r="O70" s="251"/>
      <c r="P70" s="290"/>
      <c r="Q70" s="241"/>
      <c r="R70" s="241"/>
      <c r="S70" s="241"/>
      <c r="T70" s="241"/>
      <c r="U70" s="241"/>
      <c r="V70" s="241"/>
      <c r="W70" s="241"/>
      <c r="X70" s="241"/>
      <c r="Y70" s="260"/>
      <c r="Z70" s="197"/>
      <c r="AA70" s="197"/>
    </row>
    <row r="71" spans="2:27" ht="13.5" customHeight="1">
      <c r="B71" s="258"/>
      <c r="C71" s="261"/>
      <c r="D71" s="242"/>
      <c r="E71" s="276"/>
      <c r="F71" s="189"/>
      <c r="G71" s="189"/>
      <c r="H71" s="189"/>
      <c r="I71" s="189"/>
      <c r="J71" s="281"/>
      <c r="K71" s="252"/>
      <c r="L71" s="252"/>
      <c r="M71" s="255"/>
      <c r="N71" s="252"/>
      <c r="O71" s="252"/>
      <c r="P71" s="291"/>
      <c r="Q71" s="242"/>
      <c r="R71" s="242"/>
      <c r="S71" s="242"/>
      <c r="T71" s="242"/>
      <c r="U71" s="242"/>
      <c r="V71" s="242"/>
      <c r="W71" s="242"/>
      <c r="X71" s="242"/>
      <c r="Y71" s="261"/>
      <c r="Z71" s="197"/>
      <c r="AA71" s="197"/>
    </row>
    <row r="72" spans="2:27" ht="15">
      <c r="B72" s="268" t="s">
        <v>280</v>
      </c>
      <c r="C72" s="269"/>
      <c r="D72" s="270"/>
      <c r="E72" s="271" t="s">
        <v>468</v>
      </c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3"/>
      <c r="Z72" s="197"/>
      <c r="AA72" s="231"/>
    </row>
    <row r="73" spans="2:27" ht="12.75" customHeight="1">
      <c r="B73" s="294" t="s">
        <v>281</v>
      </c>
      <c r="C73" s="295"/>
      <c r="D73" s="295"/>
      <c r="E73" s="296"/>
      <c r="F73" s="294" t="s">
        <v>399</v>
      </c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6"/>
      <c r="Z73" s="197"/>
      <c r="AA73" s="197"/>
    </row>
    <row r="74" spans="2:27" ht="12.75" customHeight="1">
      <c r="B74" s="297"/>
      <c r="C74" s="298"/>
      <c r="D74" s="298"/>
      <c r="E74" s="299"/>
      <c r="F74" s="297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9"/>
      <c r="Z74" s="197"/>
      <c r="AA74" s="197"/>
    </row>
    <row r="75" spans="2:27" ht="12.75" customHeight="1">
      <c r="B75" s="297"/>
      <c r="C75" s="298"/>
      <c r="D75" s="298"/>
      <c r="E75" s="299"/>
      <c r="F75" s="297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9"/>
      <c r="Z75" s="197"/>
      <c r="AA75" s="197"/>
    </row>
    <row r="76" spans="2:27" ht="12.75" customHeight="1">
      <c r="B76" s="300"/>
      <c r="C76" s="301"/>
      <c r="D76" s="301"/>
      <c r="E76" s="302"/>
      <c r="F76" s="300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2"/>
      <c r="Z76" s="197"/>
      <c r="AA76" s="197"/>
    </row>
    <row r="77" spans="2:27" ht="14.25" customHeight="1">
      <c r="B77" s="293" t="s">
        <v>294</v>
      </c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2"/>
      <c r="W77" s="292"/>
      <c r="X77" s="292"/>
      <c r="Y77" s="292"/>
      <c r="Z77" s="197"/>
      <c r="AA77" s="197"/>
    </row>
    <row r="78" spans="2:27" ht="19.5" customHeight="1">
      <c r="B78" s="239" t="s">
        <v>402</v>
      </c>
      <c r="C78" s="239"/>
      <c r="D78" s="239"/>
      <c r="E78" s="239"/>
      <c r="F78" s="197"/>
      <c r="G78" s="197"/>
      <c r="H78" s="239" t="s">
        <v>401</v>
      </c>
      <c r="I78" s="239"/>
      <c r="J78" s="239"/>
      <c r="K78" s="197"/>
      <c r="L78" s="197"/>
      <c r="M78" s="197"/>
      <c r="N78" s="197"/>
      <c r="O78" s="197"/>
      <c r="P78" s="197"/>
      <c r="Q78" s="197"/>
      <c r="R78" s="197"/>
      <c r="S78" s="197"/>
      <c r="T78" s="239" t="s">
        <v>296</v>
      </c>
      <c r="U78" s="239"/>
      <c r="V78" s="202"/>
      <c r="W78" s="202"/>
      <c r="X78" s="202"/>
      <c r="Y78" s="202"/>
      <c r="Z78" s="197"/>
      <c r="AA78" s="197"/>
    </row>
  </sheetData>
  <sheetProtection formatCells="0" selectLockedCells="1" selectUnlockedCells="1"/>
  <protectedRanges>
    <protectedRange password="C60F" sqref="V77:Y77" name="範圍1"/>
  </protectedRanges>
  <mergeCells count="287">
    <mergeCell ref="P60:P71"/>
    <mergeCell ref="J60:J71"/>
    <mergeCell ref="K60:K71"/>
    <mergeCell ref="L60:L71"/>
    <mergeCell ref="M60:M71"/>
    <mergeCell ref="N60:N71"/>
    <mergeCell ref="O60:O71"/>
    <mergeCell ref="G4:G7"/>
    <mergeCell ref="I4:I7"/>
    <mergeCell ref="L5:L7"/>
    <mergeCell ref="K5:K7"/>
    <mergeCell ref="P8:P19"/>
    <mergeCell ref="J21:J32"/>
    <mergeCell ref="K21:K32"/>
    <mergeCell ref="L21:L32"/>
    <mergeCell ref="M21:M32"/>
    <mergeCell ref="N21:N32"/>
    <mergeCell ref="V2:X2"/>
    <mergeCell ref="P1:V1"/>
    <mergeCell ref="E2:F2"/>
    <mergeCell ref="H2:M2"/>
    <mergeCell ref="P2:U2"/>
    <mergeCell ref="T8:T10"/>
    <mergeCell ref="X8:X10"/>
    <mergeCell ref="M8:M19"/>
    <mergeCell ref="N8:N19"/>
    <mergeCell ref="O8:O19"/>
    <mergeCell ref="X4:X6"/>
    <mergeCell ref="L8:L19"/>
    <mergeCell ref="V30:V32"/>
    <mergeCell ref="AA40:AA42"/>
    <mergeCell ref="Y34:Y45"/>
    <mergeCell ref="U37:U39"/>
    <mergeCell ref="O21:O32"/>
    <mergeCell ref="P21:P32"/>
    <mergeCell ref="X21:X23"/>
    <mergeCell ref="R30:R32"/>
    <mergeCell ref="E33:Y33"/>
    <mergeCell ref="E30:E32"/>
    <mergeCell ref="E27:E29"/>
    <mergeCell ref="V11:V13"/>
    <mergeCell ref="J8:J19"/>
    <mergeCell ref="K8:K19"/>
    <mergeCell ref="W30:W32"/>
    <mergeCell ref="V17:V19"/>
    <mergeCell ref="X14:X16"/>
    <mergeCell ref="X27:X29"/>
    <mergeCell ref="B78:E78"/>
    <mergeCell ref="Q37:Q39"/>
    <mergeCell ref="R37:R39"/>
    <mergeCell ref="B33:D33"/>
    <mergeCell ref="J34:J45"/>
    <mergeCell ref="K34:K45"/>
    <mergeCell ref="L34:L45"/>
    <mergeCell ref="M34:M45"/>
    <mergeCell ref="Q43:Q45"/>
    <mergeCell ref="D34:D45"/>
    <mergeCell ref="T4:T6"/>
    <mergeCell ref="T11:T13"/>
    <mergeCell ref="U11:U13"/>
    <mergeCell ref="W4:W6"/>
    <mergeCell ref="U21:U23"/>
    <mergeCell ref="T30:T32"/>
    <mergeCell ref="V4:V6"/>
    <mergeCell ref="W27:W29"/>
    <mergeCell ref="T27:T29"/>
    <mergeCell ref="Y3:Y7"/>
    <mergeCell ref="S40:S42"/>
    <mergeCell ref="Q34:Q36"/>
    <mergeCell ref="V8:V10"/>
    <mergeCell ref="Y8:Y19"/>
    <mergeCell ref="X37:X39"/>
    <mergeCell ref="U34:U36"/>
    <mergeCell ref="Y21:Y32"/>
    <mergeCell ref="T3:X3"/>
    <mergeCell ref="Q21:Q23"/>
    <mergeCell ref="R4:R7"/>
    <mergeCell ref="Q3:S3"/>
    <mergeCell ref="B46:D46"/>
    <mergeCell ref="E40:E42"/>
    <mergeCell ref="E46:Y46"/>
    <mergeCell ref="T43:T45"/>
    <mergeCell ref="B34:B45"/>
    <mergeCell ref="C34:C45"/>
    <mergeCell ref="X34:X36"/>
    <mergeCell ref="E37:E39"/>
    <mergeCell ref="Q40:Q42"/>
    <mergeCell ref="V40:V42"/>
    <mergeCell ref="V43:V45"/>
    <mergeCell ref="X40:X42"/>
    <mergeCell ref="E34:E36"/>
    <mergeCell ref="R34:R36"/>
    <mergeCell ref="R43:R45"/>
    <mergeCell ref="E43:E45"/>
    <mergeCell ref="N34:N45"/>
    <mergeCell ref="O34:O45"/>
    <mergeCell ref="P34:P45"/>
    <mergeCell ref="X30:X32"/>
    <mergeCell ref="R24:R26"/>
    <mergeCell ref="W21:W23"/>
    <mergeCell ref="V21:V23"/>
    <mergeCell ref="W24:W26"/>
    <mergeCell ref="X24:X26"/>
    <mergeCell ref="T24:T26"/>
    <mergeCell ref="U24:U26"/>
    <mergeCell ref="V24:V26"/>
    <mergeCell ref="S27:S29"/>
    <mergeCell ref="V27:V29"/>
    <mergeCell ref="R27:R29"/>
    <mergeCell ref="B20:D20"/>
    <mergeCell ref="E17:E19"/>
    <mergeCell ref="B21:B32"/>
    <mergeCell ref="C21:C32"/>
    <mergeCell ref="D21:D32"/>
    <mergeCell ref="C8:C19"/>
    <mergeCell ref="E20:Y20"/>
    <mergeCell ref="E24:E26"/>
    <mergeCell ref="R8:R10"/>
    <mergeCell ref="S21:S23"/>
    <mergeCell ref="U43:U45"/>
    <mergeCell ref="S43:S45"/>
    <mergeCell ref="W43:W45"/>
    <mergeCell ref="T40:T42"/>
    <mergeCell ref="W34:W36"/>
    <mergeCell ref="U40:U42"/>
    <mergeCell ref="S37:S39"/>
    <mergeCell ref="T37:T39"/>
    <mergeCell ref="V77:Y77"/>
    <mergeCell ref="B77:U77"/>
    <mergeCell ref="B73:E76"/>
    <mergeCell ref="Y47:Y58"/>
    <mergeCell ref="F73:Y76"/>
    <mergeCell ref="R53:R55"/>
    <mergeCell ref="V50:V52"/>
    <mergeCell ref="Q50:Q52"/>
    <mergeCell ref="U53:U55"/>
    <mergeCell ref="P47:P58"/>
    <mergeCell ref="W53:W55"/>
    <mergeCell ref="R50:R52"/>
    <mergeCell ref="S50:S52"/>
    <mergeCell ref="U50:U52"/>
    <mergeCell ref="Q47:Q49"/>
    <mergeCell ref="R47:R49"/>
    <mergeCell ref="T53:T55"/>
    <mergeCell ref="U47:U49"/>
    <mergeCell ref="V53:V55"/>
    <mergeCell ref="S53:S55"/>
    <mergeCell ref="B47:B58"/>
    <mergeCell ref="C47:C58"/>
    <mergeCell ref="D47:D58"/>
    <mergeCell ref="E53:E55"/>
    <mergeCell ref="E50:E52"/>
    <mergeCell ref="R56:R58"/>
    <mergeCell ref="E47:E49"/>
    <mergeCell ref="E56:E58"/>
    <mergeCell ref="Q53:Q55"/>
    <mergeCell ref="R60:R62"/>
    <mergeCell ref="V56:V58"/>
    <mergeCell ref="S63:S65"/>
    <mergeCell ref="U63:U65"/>
    <mergeCell ref="Q56:Q58"/>
    <mergeCell ref="S56:S58"/>
    <mergeCell ref="U56:U58"/>
    <mergeCell ref="X63:X65"/>
    <mergeCell ref="T60:T62"/>
    <mergeCell ref="V69:V71"/>
    <mergeCell ref="U60:U62"/>
    <mergeCell ref="T66:T68"/>
    <mergeCell ref="V66:V68"/>
    <mergeCell ref="V60:V62"/>
    <mergeCell ref="X69:X71"/>
    <mergeCell ref="W56:W58"/>
    <mergeCell ref="T17:T19"/>
    <mergeCell ref="U27:U29"/>
    <mergeCell ref="Q24:Q26"/>
    <mergeCell ref="S17:S19"/>
    <mergeCell ref="V37:V39"/>
    <mergeCell ref="W37:W39"/>
    <mergeCell ref="S24:S26"/>
    <mergeCell ref="V34:V36"/>
    <mergeCell ref="T56:T58"/>
    <mergeCell ref="X11:X13"/>
    <mergeCell ref="U17:U19"/>
    <mergeCell ref="S8:S10"/>
    <mergeCell ref="S11:S13"/>
    <mergeCell ref="S34:S36"/>
    <mergeCell ref="W14:W16"/>
    <mergeCell ref="X17:X19"/>
    <mergeCell ref="W17:W19"/>
    <mergeCell ref="U14:U16"/>
    <mergeCell ref="S14:S16"/>
    <mergeCell ref="Q30:Q32"/>
    <mergeCell ref="T34:T36"/>
    <mergeCell ref="U30:U32"/>
    <mergeCell ref="Q27:Q29"/>
    <mergeCell ref="S30:S32"/>
    <mergeCell ref="R14:R16"/>
    <mergeCell ref="Q17:Q19"/>
    <mergeCell ref="T14:T16"/>
    <mergeCell ref="R21:R23"/>
    <mergeCell ref="T21:T23"/>
    <mergeCell ref="R11:R13"/>
    <mergeCell ref="W11:W13"/>
    <mergeCell ref="Q14:Q16"/>
    <mergeCell ref="M5:M7"/>
    <mergeCell ref="N5:N7"/>
    <mergeCell ref="Q8:Q10"/>
    <mergeCell ref="U4:U6"/>
    <mergeCell ref="U8:U10"/>
    <mergeCell ref="W8:W10"/>
    <mergeCell ref="V14:V16"/>
    <mergeCell ref="B3:B7"/>
    <mergeCell ref="C3:C7"/>
    <mergeCell ref="D3:D7"/>
    <mergeCell ref="E4:E7"/>
    <mergeCell ref="E8:E10"/>
    <mergeCell ref="B8:B19"/>
    <mergeCell ref="D8:D19"/>
    <mergeCell ref="E11:E13"/>
    <mergeCell ref="E14:E16"/>
    <mergeCell ref="E3:P3"/>
    <mergeCell ref="X43:X45"/>
    <mergeCell ref="H4:H7"/>
    <mergeCell ref="S4:S7"/>
    <mergeCell ref="R17:R19"/>
    <mergeCell ref="Q4:Q7"/>
    <mergeCell ref="F4:F7"/>
    <mergeCell ref="W40:W42"/>
    <mergeCell ref="J4:P4"/>
    <mergeCell ref="J5:J7"/>
    <mergeCell ref="Q11:Q13"/>
    <mergeCell ref="E21:E23"/>
    <mergeCell ref="O5:O7"/>
    <mergeCell ref="P5:P7"/>
    <mergeCell ref="T50:T52"/>
    <mergeCell ref="T47:T49"/>
    <mergeCell ref="S47:S49"/>
    <mergeCell ref="N47:N58"/>
    <mergeCell ref="O47:O58"/>
    <mergeCell ref="J47:J58"/>
    <mergeCell ref="K47:K58"/>
    <mergeCell ref="E63:E65"/>
    <mergeCell ref="V63:V65"/>
    <mergeCell ref="Q63:Q65"/>
    <mergeCell ref="X47:X49"/>
    <mergeCell ref="V47:V49"/>
    <mergeCell ref="X56:X58"/>
    <mergeCell ref="W47:W49"/>
    <mergeCell ref="X53:X55"/>
    <mergeCell ref="X60:X62"/>
    <mergeCell ref="W60:W62"/>
    <mergeCell ref="Q66:Q68"/>
    <mergeCell ref="B72:D72"/>
    <mergeCell ref="E72:Y72"/>
    <mergeCell ref="W66:W68"/>
    <mergeCell ref="X66:X68"/>
    <mergeCell ref="E69:E71"/>
    <mergeCell ref="Y60:Y71"/>
    <mergeCell ref="W69:W71"/>
    <mergeCell ref="W63:W65"/>
    <mergeCell ref="S60:S62"/>
    <mergeCell ref="Q69:Q71"/>
    <mergeCell ref="R69:R71"/>
    <mergeCell ref="R66:R68"/>
    <mergeCell ref="H78:J78"/>
    <mergeCell ref="B60:B71"/>
    <mergeCell ref="C60:C71"/>
    <mergeCell ref="D60:D71"/>
    <mergeCell ref="E60:E62"/>
    <mergeCell ref="E66:E68"/>
    <mergeCell ref="Q60:Q62"/>
    <mergeCell ref="B59:D59"/>
    <mergeCell ref="E59:Y59"/>
    <mergeCell ref="W50:W52"/>
    <mergeCell ref="R63:R65"/>
    <mergeCell ref="AA25:AA27"/>
    <mergeCell ref="T63:T65"/>
    <mergeCell ref="X50:X52"/>
    <mergeCell ref="L47:L58"/>
    <mergeCell ref="M47:M58"/>
    <mergeCell ref="T78:U78"/>
    <mergeCell ref="U69:U71"/>
    <mergeCell ref="U66:U68"/>
    <mergeCell ref="S69:S71"/>
    <mergeCell ref="T69:T71"/>
    <mergeCell ref="S66:S68"/>
  </mergeCells>
  <printOptions horizontalCentered="1" verticalCentered="1"/>
  <pageMargins left="0.5905511811023623" right="0.5905511811023623" top="0.1968503937007874" bottom="0.1968503937007874" header="0" footer="0"/>
  <pageSetup fitToWidth="2" fitToHeight="1" horizontalDpi="600" verticalDpi="600" orientation="portrait" paperSize="9" scale="83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136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5.7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6.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141</v>
      </c>
      <c r="D18" t="s">
        <v>142</v>
      </c>
      <c r="E18" t="s">
        <v>143</v>
      </c>
      <c r="F18" t="s">
        <v>144</v>
      </c>
    </row>
    <row r="20" ht="15.75">
      <c r="A20" t="s">
        <v>145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5.7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5.7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5.7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5.7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5.7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5.7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5.7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5.7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5.7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7.2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141</v>
      </c>
      <c r="D37" t="s">
        <v>142</v>
      </c>
      <c r="E37" t="s">
        <v>143</v>
      </c>
      <c r="F37" t="s">
        <v>144</v>
      </c>
    </row>
    <row r="39" ht="15.75">
      <c r="A39" t="s">
        <v>147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5.7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5.7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5.7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5.7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5.7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5.7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5.7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5.7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5.7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7.2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141</v>
      </c>
      <c r="D56" t="s">
        <v>142</v>
      </c>
      <c r="E56" t="s">
        <v>143</v>
      </c>
      <c r="F56" t="s">
        <v>144</v>
      </c>
    </row>
    <row r="58" ht="15.75">
      <c r="A58" t="s">
        <v>148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5.7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5.7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5.7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5.7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5.7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5.7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5.7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5.7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5.7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7.2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141</v>
      </c>
      <c r="D75" t="s">
        <v>142</v>
      </c>
      <c r="E75" t="s">
        <v>143</v>
      </c>
      <c r="F75" t="s">
        <v>144</v>
      </c>
    </row>
    <row r="77" ht="15.75">
      <c r="A77" t="s">
        <v>149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5.7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5.7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5.7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5.7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5.7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5.7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5.7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5.7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5.7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7.2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141</v>
      </c>
      <c r="D94" t="s">
        <v>142</v>
      </c>
      <c r="E94" t="s">
        <v>143</v>
      </c>
      <c r="F94" t="s">
        <v>144</v>
      </c>
    </row>
    <row r="97" ht="15.75">
      <c r="A97" t="s">
        <v>150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5.7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5.7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5.7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5.7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5.7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5.7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5.7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5.7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5.7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7.2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2" topLeftCell="A4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5.5" thickBot="1" thickTop="1">
      <c r="A1" s="100" t="s">
        <v>151</v>
      </c>
      <c r="B1" s="121">
        <v>1372</v>
      </c>
      <c r="C1" s="317" t="s">
        <v>138</v>
      </c>
      <c r="D1" s="317"/>
      <c r="E1" s="50" t="s">
        <v>138</v>
      </c>
      <c r="F1" s="99" t="s">
        <v>138</v>
      </c>
      <c r="H1" s="50" t="s">
        <v>138</v>
      </c>
      <c r="I1" s="50"/>
    </row>
    <row r="2" spans="1:7" ht="22.5" thickTop="1">
      <c r="A2" s="50" t="s">
        <v>152</v>
      </c>
      <c r="B2" s="55" t="s">
        <v>153</v>
      </c>
      <c r="C2" s="114" t="s">
        <v>154</v>
      </c>
      <c r="D2" s="113" t="s">
        <v>155</v>
      </c>
      <c r="F2" s="314" t="s">
        <v>156</v>
      </c>
      <c r="G2" s="314"/>
    </row>
    <row r="3" spans="1:7" ht="21.75">
      <c r="A3" s="50" t="s">
        <v>157</v>
      </c>
      <c r="B3" s="314" t="s">
        <v>158</v>
      </c>
      <c r="C3" s="314"/>
      <c r="D3" s="314" t="s">
        <v>159</v>
      </c>
      <c r="E3" s="314"/>
      <c r="F3" s="313" t="s">
        <v>160</v>
      </c>
      <c r="G3" s="313"/>
    </row>
    <row r="4" spans="1:7" ht="21.75">
      <c r="A4" s="50" t="s">
        <v>161</v>
      </c>
      <c r="B4" s="314" t="s">
        <v>162</v>
      </c>
      <c r="C4" s="314"/>
      <c r="D4" s="313" t="s">
        <v>163</v>
      </c>
      <c r="E4" s="313"/>
      <c r="F4" s="313" t="s">
        <v>164</v>
      </c>
      <c r="G4" s="313"/>
    </row>
    <row r="5" spans="1:5" ht="21.75">
      <c r="A5" s="50" t="s">
        <v>165</v>
      </c>
      <c r="B5" s="314" t="s">
        <v>166</v>
      </c>
      <c r="C5" s="314"/>
      <c r="D5" s="313" t="s">
        <v>167</v>
      </c>
      <c r="E5" s="313"/>
    </row>
    <row r="7" ht="22.5" thickBot="1">
      <c r="A7" s="100" t="s">
        <v>168</v>
      </c>
    </row>
    <row r="8" spans="1:14" ht="16.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6.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7.25" thickBot="1" thickTop="1">
      <c r="A10" t="s">
        <v>175</v>
      </c>
    </row>
    <row r="11" spans="1:14" ht="16.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5.7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5.7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6.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3.2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7.25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5.7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5.7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6.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3.25" thickBot="1" thickTop="1">
      <c r="A20" s="100" t="s">
        <v>179</v>
      </c>
    </row>
    <row r="21" spans="1:14" ht="16.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27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6.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6.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6.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6.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6.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6.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33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6.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6.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6.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6.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6.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6.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6.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6.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6.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6.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6.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6.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6.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6.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6.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6.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6.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6.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6.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6.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6.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6.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6.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6.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6.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6.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6.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6.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6.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6.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6.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6.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6.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6.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6.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6.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3.25" thickBot="1" thickTop="1">
      <c r="A66" s="100" t="s">
        <v>196</v>
      </c>
    </row>
    <row r="67" spans="1:14" ht="18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7.25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6.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6.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33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33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6.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6.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6.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27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33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6.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6.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6.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6.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6.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6.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6.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6.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6.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6.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6.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6.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6.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6.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6.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6.5">
      <c r="A93" s="41" t="s">
        <v>56</v>
      </c>
      <c r="B93" s="315">
        <v>240</v>
      </c>
      <c r="C93" s="316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7.25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3.25" thickBot="1" thickTop="1">
      <c r="A95" s="100" t="s">
        <v>207</v>
      </c>
    </row>
    <row r="96" spans="1:14" ht="17.25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6.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6.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6.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6.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6.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33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6.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32.2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6.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30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6.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33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33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6.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6.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6.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6.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7.25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3.25" thickBot="1" thickTop="1">
      <c r="A115" s="100" t="s">
        <v>216</v>
      </c>
    </row>
    <row r="116" spans="1:14" ht="17.25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6.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6.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6.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30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6.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6.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6.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6.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6.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7.25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3.25" thickBot="1" thickTop="1">
      <c r="A127" s="100" t="s">
        <v>222</v>
      </c>
    </row>
    <row r="128" spans="1:14" ht="17.25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6.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6.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6.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6.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6.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6.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6.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33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6.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6.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6.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6.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6.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6.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6.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6.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6.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6.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6.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6.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6.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6.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6.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6.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3.25" thickBot="1" thickTop="1">
      <c r="A153" s="100" t="s">
        <v>243</v>
      </c>
    </row>
    <row r="154" spans="1:14" ht="17.25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6.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6.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6.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6.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6.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6.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6.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6.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6.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6.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6.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6.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6.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6.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6.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6.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6.5" thickTop="1"/>
  </sheetData>
  <sheetProtection/>
  <mergeCells count="11">
    <mergeCell ref="D5:E5"/>
    <mergeCell ref="F3:G3"/>
    <mergeCell ref="F4:G4"/>
    <mergeCell ref="F2:G2"/>
    <mergeCell ref="B93:C93"/>
    <mergeCell ref="C1:D1"/>
    <mergeCell ref="B3:C3"/>
    <mergeCell ref="B4:C4"/>
    <mergeCell ref="B5:C5"/>
    <mergeCell ref="D3:E3"/>
    <mergeCell ref="D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S9" sqref="S9"/>
    </sheetView>
  </sheetViews>
  <sheetFormatPr defaultColWidth="9.00390625" defaultRowHeight="16.5"/>
  <cols>
    <col min="1" max="3" width="3.625" style="0" customWidth="1"/>
    <col min="4" max="4" width="11.625" style="0" customWidth="1"/>
    <col min="5" max="5" width="6.50390625" style="0" customWidth="1"/>
    <col min="6" max="6" width="3.25390625" style="0" customWidth="1"/>
    <col min="7" max="7" width="6.25390625" style="0" customWidth="1"/>
    <col min="8" max="8" width="3.125" style="0" customWidth="1"/>
    <col min="9" max="10" width="3.875" style="0" customWidth="1"/>
    <col min="11" max="11" width="4.50390625" style="0" customWidth="1"/>
    <col min="12" max="13" width="3.875" style="0" customWidth="1"/>
    <col min="14" max="14" width="5.125" style="0" customWidth="1"/>
    <col min="15" max="15" width="4.00390625" style="0" customWidth="1"/>
    <col min="16" max="16" width="5.125" style="0" customWidth="1"/>
    <col min="17" max="17" width="4.50390625" style="0" customWidth="1"/>
    <col min="18" max="18" width="4.00390625" style="0" customWidth="1"/>
  </cols>
  <sheetData>
    <row r="1" spans="1:10" ht="15.75">
      <c r="A1" s="342" t="s">
        <v>298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8" ht="16.5" customHeight="1">
      <c r="A2" s="334" t="str">
        <f>'菜單'!B3</f>
        <v>日期</v>
      </c>
      <c r="B2" s="334" t="str">
        <f>'菜單'!C3</f>
        <v>星期</v>
      </c>
      <c r="C2" s="334" t="str">
        <f>'菜單'!D3</f>
        <v>主食</v>
      </c>
      <c r="D2" s="343" t="str">
        <f>'菜單'!E3</f>
        <v>菜                    餚</v>
      </c>
      <c r="E2" s="344">
        <f>'菜單'!F3</f>
        <v>0</v>
      </c>
      <c r="F2" s="344" t="e">
        <f>菜單!#REF!</f>
        <v>#REF!</v>
      </c>
      <c r="G2" s="344">
        <f>'菜單'!H3</f>
        <v>0</v>
      </c>
      <c r="H2" s="344" t="e">
        <f>菜單!#REF!</f>
        <v>#REF!</v>
      </c>
      <c r="I2" s="343" t="str">
        <f>'菜單'!T3</f>
        <v>喜  歡  ?</v>
      </c>
      <c r="J2" s="344">
        <f>'菜單'!U3</f>
        <v>0</v>
      </c>
      <c r="K2" s="344">
        <f>'菜單'!V3</f>
        <v>0</v>
      </c>
      <c r="L2" s="344">
        <f>'菜單'!W3</f>
        <v>0</v>
      </c>
      <c r="M2" s="345">
        <f>'菜單'!X3</f>
        <v>0</v>
      </c>
      <c r="N2" s="318" t="s">
        <v>301</v>
      </c>
      <c r="O2" s="319"/>
      <c r="P2" s="319"/>
      <c r="Q2" s="319"/>
      <c r="R2" s="320"/>
    </row>
    <row r="3" spans="1:18" ht="16.5" customHeight="1">
      <c r="A3" s="335">
        <f>'菜單'!B4</f>
        <v>0</v>
      </c>
      <c r="B3" s="335">
        <f>'菜單'!C4</f>
        <v>0</v>
      </c>
      <c r="C3" s="335">
        <f>'菜單'!D4</f>
        <v>0</v>
      </c>
      <c r="D3" s="337" t="str">
        <f>'菜單'!E4</f>
        <v>菜    名</v>
      </c>
      <c r="E3" s="346" t="str">
        <f>'菜單'!F4</f>
        <v>材料</v>
      </c>
      <c r="F3" s="333" t="e">
        <f>菜單!#REF!</f>
        <v>#REF!</v>
      </c>
      <c r="G3" s="346" t="str">
        <f>'菜單'!H4</f>
        <v>材料</v>
      </c>
      <c r="H3" s="333" t="e">
        <f>菜單!#REF!</f>
        <v>#REF!</v>
      </c>
      <c r="I3" s="334" t="str">
        <f>'菜單'!T4</f>
        <v>很喜歡</v>
      </c>
      <c r="J3" s="334" t="str">
        <f>'菜單'!U4</f>
        <v>喜歡</v>
      </c>
      <c r="K3" s="334" t="str">
        <f>'菜單'!V4</f>
        <v>尚可</v>
      </c>
      <c r="L3" s="334" t="str">
        <f>'菜單'!W4</f>
        <v>討厭</v>
      </c>
      <c r="M3" s="334" t="str">
        <f>'菜單'!X4</f>
        <v>很討厭</v>
      </c>
      <c r="N3" s="321" t="s">
        <v>302</v>
      </c>
      <c r="O3" s="321" t="s">
        <v>303</v>
      </c>
      <c r="P3" s="321" t="s">
        <v>304</v>
      </c>
      <c r="Q3" s="321" t="s">
        <v>305</v>
      </c>
      <c r="R3" s="321" t="s">
        <v>306</v>
      </c>
    </row>
    <row r="4" spans="1:18" ht="16.5" customHeight="1">
      <c r="A4" s="335">
        <f>'菜單'!B5</f>
        <v>0</v>
      </c>
      <c r="B4" s="335">
        <f>'菜單'!C5</f>
        <v>0</v>
      </c>
      <c r="C4" s="335">
        <f>'菜單'!D5</f>
        <v>0</v>
      </c>
      <c r="D4" s="337">
        <f>'菜單'!E5</f>
        <v>0</v>
      </c>
      <c r="E4" s="346">
        <f>'菜單'!F5</f>
        <v>0</v>
      </c>
      <c r="F4" s="333" t="e">
        <f>菜單!#REF!</f>
        <v>#REF!</v>
      </c>
      <c r="G4" s="346">
        <f>'菜單'!H5</f>
        <v>0</v>
      </c>
      <c r="H4" s="333" t="e">
        <f>菜單!#REF!</f>
        <v>#REF!</v>
      </c>
      <c r="I4" s="335">
        <f>'菜單'!T5</f>
        <v>0</v>
      </c>
      <c r="J4" s="335">
        <f>'菜單'!U5</f>
        <v>0</v>
      </c>
      <c r="K4" s="335">
        <f>'菜單'!V5</f>
        <v>0</v>
      </c>
      <c r="L4" s="335">
        <f>'菜單'!W5</f>
        <v>0</v>
      </c>
      <c r="M4" s="335">
        <f>'菜單'!X5</f>
        <v>0</v>
      </c>
      <c r="N4" s="322"/>
      <c r="O4" s="322"/>
      <c r="P4" s="322"/>
      <c r="Q4" s="322"/>
      <c r="R4" s="322"/>
    </row>
    <row r="5" spans="1:18" ht="16.5" customHeight="1">
      <c r="A5" s="335">
        <f>'菜單'!B6</f>
        <v>0</v>
      </c>
      <c r="B5" s="335">
        <f>'菜單'!C6</f>
        <v>0</v>
      </c>
      <c r="C5" s="335">
        <f>'菜單'!D6</f>
        <v>0</v>
      </c>
      <c r="D5" s="337">
        <f>'菜單'!E6</f>
        <v>0</v>
      </c>
      <c r="E5" s="346">
        <f>'菜單'!F6</f>
        <v>0</v>
      </c>
      <c r="F5" s="333" t="e">
        <f>菜單!#REF!</f>
        <v>#REF!</v>
      </c>
      <c r="G5" s="346">
        <f>'菜單'!H6</f>
        <v>0</v>
      </c>
      <c r="H5" s="333" t="e">
        <f>菜單!#REF!</f>
        <v>#REF!</v>
      </c>
      <c r="I5" s="336">
        <f>'菜單'!T6</f>
        <v>0</v>
      </c>
      <c r="J5" s="336">
        <f>'菜單'!U6</f>
        <v>0</v>
      </c>
      <c r="K5" s="336">
        <f>'菜單'!V6</f>
        <v>0</v>
      </c>
      <c r="L5" s="336">
        <f>'菜單'!W6</f>
        <v>0</v>
      </c>
      <c r="M5" s="336">
        <f>'菜單'!X6</f>
        <v>0</v>
      </c>
      <c r="N5" s="323"/>
      <c r="O5" s="323"/>
      <c r="P5" s="323"/>
      <c r="Q5" s="323"/>
      <c r="R5" s="323"/>
    </row>
    <row r="6" spans="1:18" ht="16.5" customHeight="1">
      <c r="A6" s="336">
        <f>'菜單'!B7</f>
        <v>0</v>
      </c>
      <c r="B6" s="336">
        <f>'菜單'!C7</f>
        <v>0</v>
      </c>
      <c r="C6" s="336">
        <f>'菜單'!D7</f>
        <v>0</v>
      </c>
      <c r="D6" s="338">
        <f>'菜單'!E7</f>
        <v>0</v>
      </c>
      <c r="E6" s="347">
        <f>'菜單'!F7</f>
        <v>0</v>
      </c>
      <c r="F6" s="321" t="e">
        <f>菜單!#REF!</f>
        <v>#REF!</v>
      </c>
      <c r="G6" s="347">
        <f>'菜單'!H7</f>
        <v>0</v>
      </c>
      <c r="H6" s="321" t="e">
        <f>菜單!#REF!</f>
        <v>#REF!</v>
      </c>
      <c r="I6" s="122">
        <f>'菜單'!T7</f>
        <v>5</v>
      </c>
      <c r="J6" s="122">
        <f>'菜單'!U7</f>
        <v>4</v>
      </c>
      <c r="K6" s="122">
        <f>'菜單'!V7</f>
        <v>3</v>
      </c>
      <c r="L6" s="122">
        <f>'菜單'!W7</f>
        <v>2</v>
      </c>
      <c r="M6" s="122">
        <f>'菜單'!X7</f>
        <v>1</v>
      </c>
      <c r="N6" s="123">
        <v>5</v>
      </c>
      <c r="O6" s="123">
        <v>4</v>
      </c>
      <c r="P6" s="123">
        <v>3</v>
      </c>
      <c r="Q6" s="123">
        <v>2</v>
      </c>
      <c r="R6" s="123">
        <v>1</v>
      </c>
    </row>
    <row r="7" spans="1:18" ht="16.5" customHeight="1">
      <c r="A7" s="348">
        <f>'菜單'!B8</f>
        <v>42296</v>
      </c>
      <c r="B7" s="334" t="str">
        <f>'菜單'!C8</f>
        <v>一</v>
      </c>
      <c r="C7" s="334" t="str">
        <f>'菜單'!D8</f>
        <v>白飯</v>
      </c>
      <c r="D7" s="339" t="e">
        <f>菜單!#REF!</f>
        <v>#REF!</v>
      </c>
      <c r="E7" s="214" t="e">
        <f>菜單!#REF!</f>
        <v>#REF!</v>
      </c>
      <c r="F7" s="205" t="e">
        <f>菜單!#REF!</f>
        <v>#REF!</v>
      </c>
      <c r="G7" s="214" t="e">
        <f>菜單!#REF!</f>
        <v>#REF!</v>
      </c>
      <c r="H7" s="206" t="e">
        <f>菜單!#REF!</f>
        <v>#REF!</v>
      </c>
      <c r="I7" s="327">
        <v>5</v>
      </c>
      <c r="J7" s="327">
        <v>3</v>
      </c>
      <c r="K7" s="327">
        <v>5</v>
      </c>
      <c r="L7" s="327">
        <v>2</v>
      </c>
      <c r="M7" s="327">
        <v>2</v>
      </c>
      <c r="N7" s="324">
        <f>I7/(I7+J7+K7+L7+M7)</f>
        <v>0.29411764705882354</v>
      </c>
      <c r="O7" s="324">
        <f>J7/(7+J7+K7+L7+M7)</f>
        <v>0.15789473684210525</v>
      </c>
      <c r="P7" s="324">
        <f>K7/(I7+J7+K7+L7+M7)</f>
        <v>0.29411764705882354</v>
      </c>
      <c r="Q7" s="324">
        <f>L7/(I7+J7+K7+L7+M7)</f>
        <v>0.11764705882352941</v>
      </c>
      <c r="R7" s="324">
        <f>M7/(I7+J7+K7+L7+M7)</f>
        <v>0.11764705882352941</v>
      </c>
    </row>
    <row r="8" spans="1:18" ht="16.5" customHeight="1">
      <c r="A8" s="335">
        <f>'菜單'!B9</f>
        <v>0</v>
      </c>
      <c r="B8" s="335">
        <f>'菜單'!C9</f>
        <v>0</v>
      </c>
      <c r="C8" s="335">
        <f>'菜單'!D9</f>
        <v>0</v>
      </c>
      <c r="D8" s="340"/>
      <c r="E8" s="212" t="e">
        <f>菜單!#REF!</f>
        <v>#REF!</v>
      </c>
      <c r="F8" s="207" t="e">
        <f>菜單!#REF!</f>
        <v>#REF!</v>
      </c>
      <c r="G8" s="212" t="e">
        <f>菜單!#REF!</f>
        <v>#REF!</v>
      </c>
      <c r="H8" s="208" t="e">
        <f>菜單!#REF!</f>
        <v>#REF!</v>
      </c>
      <c r="I8" s="328"/>
      <c r="J8" s="328"/>
      <c r="K8" s="328"/>
      <c r="L8" s="328"/>
      <c r="M8" s="328"/>
      <c r="N8" s="325"/>
      <c r="O8" s="325"/>
      <c r="P8" s="325"/>
      <c r="Q8" s="325"/>
      <c r="R8" s="325"/>
    </row>
    <row r="9" spans="1:18" ht="16.5" customHeight="1">
      <c r="A9" s="335">
        <f>'菜單'!B10</f>
        <v>0</v>
      </c>
      <c r="B9" s="335">
        <f>'菜單'!C10</f>
        <v>0</v>
      </c>
      <c r="C9" s="335">
        <f>'菜單'!D10</f>
        <v>0</v>
      </c>
      <c r="D9" s="341"/>
      <c r="E9" s="213" t="e">
        <f>菜單!#REF!</f>
        <v>#REF!</v>
      </c>
      <c r="F9" s="207" t="e">
        <f>菜單!#REF!</f>
        <v>#REF!</v>
      </c>
      <c r="G9" s="213" t="e">
        <f>菜單!#REF!</f>
        <v>#REF!</v>
      </c>
      <c r="H9" s="209" t="e">
        <f>菜單!#REF!</f>
        <v>#REF!</v>
      </c>
      <c r="I9" s="329"/>
      <c r="J9" s="329"/>
      <c r="K9" s="329"/>
      <c r="L9" s="329"/>
      <c r="M9" s="329"/>
      <c r="N9" s="326"/>
      <c r="O9" s="326"/>
      <c r="P9" s="326"/>
      <c r="Q9" s="326"/>
      <c r="R9" s="326"/>
    </row>
    <row r="10" spans="1:18" ht="16.5" customHeight="1">
      <c r="A10" s="335">
        <f>'菜單'!B14</f>
        <v>0</v>
      </c>
      <c r="B10" s="335">
        <f>'菜單'!C14</f>
        <v>0</v>
      </c>
      <c r="C10" s="335">
        <f>'菜單'!D14</f>
        <v>0</v>
      </c>
      <c r="D10" s="339" t="e">
        <f>菜單!#REF!</f>
        <v>#REF!</v>
      </c>
      <c r="E10" s="214" t="e">
        <f>菜單!#REF!</f>
        <v>#REF!</v>
      </c>
      <c r="F10" s="205" t="e">
        <f>菜單!#REF!</f>
        <v>#REF!</v>
      </c>
      <c r="G10" s="214" t="e">
        <f>菜單!#REF!</f>
        <v>#REF!</v>
      </c>
      <c r="H10" s="208" t="e">
        <f>菜單!#REF!</f>
        <v>#REF!</v>
      </c>
      <c r="I10" s="327">
        <v>2</v>
      </c>
      <c r="J10" s="327">
        <v>5</v>
      </c>
      <c r="K10" s="327">
        <v>7</v>
      </c>
      <c r="L10" s="327">
        <v>8</v>
      </c>
      <c r="M10" s="327">
        <v>6</v>
      </c>
      <c r="N10" s="324">
        <f>I10/(I10+J10+K10+L10+M10)</f>
        <v>0.07142857142857142</v>
      </c>
      <c r="O10" s="324">
        <f>J10/(7+J10+K10+L10+M10)</f>
        <v>0.15151515151515152</v>
      </c>
      <c r="P10" s="324">
        <f>K10/(I10+J10+K10+L10+M10)</f>
        <v>0.25</v>
      </c>
      <c r="Q10" s="324">
        <f>L10/(I10+J10+K10+L10+M10)</f>
        <v>0.2857142857142857</v>
      </c>
      <c r="R10" s="324">
        <f>M10/(I10+J10+K10+L10+M10)</f>
        <v>0.21428571428571427</v>
      </c>
    </row>
    <row r="11" spans="1:18" ht="16.5" customHeight="1">
      <c r="A11" s="335">
        <f>'菜單'!B15</f>
        <v>0</v>
      </c>
      <c r="B11" s="335">
        <f>'菜單'!C15</f>
        <v>0</v>
      </c>
      <c r="C11" s="335">
        <f>'菜單'!D15</f>
        <v>0</v>
      </c>
      <c r="D11" s="340"/>
      <c r="E11" s="212" t="e">
        <f>菜單!#REF!</f>
        <v>#REF!</v>
      </c>
      <c r="F11" s="207" t="e">
        <f>菜單!#REF!</f>
        <v>#REF!</v>
      </c>
      <c r="G11" s="212" t="e">
        <f>菜單!#REF!</f>
        <v>#REF!</v>
      </c>
      <c r="H11" s="208" t="e">
        <f>菜單!#REF!</f>
        <v>#REF!</v>
      </c>
      <c r="I11" s="328"/>
      <c r="J11" s="328"/>
      <c r="K11" s="328"/>
      <c r="L11" s="328"/>
      <c r="M11" s="328"/>
      <c r="N11" s="325"/>
      <c r="O11" s="325"/>
      <c r="P11" s="325"/>
      <c r="Q11" s="325"/>
      <c r="R11" s="325"/>
    </row>
    <row r="12" spans="1:18" ht="16.5" customHeight="1">
      <c r="A12" s="335">
        <f>'菜單'!B16</f>
        <v>0</v>
      </c>
      <c r="B12" s="335">
        <f>'菜單'!C16</f>
        <v>0</v>
      </c>
      <c r="C12" s="335">
        <f>'菜單'!D16</f>
        <v>0</v>
      </c>
      <c r="D12" s="341"/>
      <c r="E12" s="213" t="e">
        <f>菜單!#REF!</f>
        <v>#REF!</v>
      </c>
      <c r="F12" s="207" t="e">
        <f>菜單!#REF!</f>
        <v>#REF!</v>
      </c>
      <c r="G12" s="213" t="e">
        <f>菜單!#REF!</f>
        <v>#REF!</v>
      </c>
      <c r="H12" s="208" t="e">
        <f>菜單!#REF!</f>
        <v>#REF!</v>
      </c>
      <c r="I12" s="329"/>
      <c r="J12" s="329"/>
      <c r="K12" s="329"/>
      <c r="L12" s="329"/>
      <c r="M12" s="329"/>
      <c r="N12" s="326"/>
      <c r="O12" s="326"/>
      <c r="P12" s="326"/>
      <c r="Q12" s="326"/>
      <c r="R12" s="326"/>
    </row>
    <row r="13" spans="1:18" ht="16.5" customHeight="1">
      <c r="A13" s="335">
        <f>'菜單'!B17</f>
        <v>0</v>
      </c>
      <c r="B13" s="335">
        <f>'菜單'!C17</f>
        <v>0</v>
      </c>
      <c r="C13" s="335">
        <f>'菜單'!D17</f>
        <v>0</v>
      </c>
      <c r="D13" s="339" t="e">
        <f>菜單!#REF!</f>
        <v>#REF!</v>
      </c>
      <c r="E13" s="214" t="e">
        <f>菜單!#REF!</f>
        <v>#REF!</v>
      </c>
      <c r="F13" s="206" t="e">
        <f>菜單!#REF!</f>
        <v>#REF!</v>
      </c>
      <c r="G13" s="214" t="e">
        <f>菜單!#REF!</f>
        <v>#REF!</v>
      </c>
      <c r="H13" s="206" t="e">
        <f>菜單!#REF!</f>
        <v>#REF!</v>
      </c>
      <c r="I13" s="327">
        <v>2</v>
      </c>
      <c r="J13" s="327">
        <v>5</v>
      </c>
      <c r="K13" s="327">
        <v>7</v>
      </c>
      <c r="L13" s="327">
        <v>8</v>
      </c>
      <c r="M13" s="327">
        <v>6</v>
      </c>
      <c r="N13" s="324">
        <f>I13/(I13+J13+K13+L13+M13)</f>
        <v>0.07142857142857142</v>
      </c>
      <c r="O13" s="324">
        <f>J13/(7+J13+K13+L13+M13)</f>
        <v>0.15151515151515152</v>
      </c>
      <c r="P13" s="324">
        <f>K13/(I13+J13+K13+L13+M13)</f>
        <v>0.25</v>
      </c>
      <c r="Q13" s="324">
        <f>L13/(I13+J13+K13+L13+M13)</f>
        <v>0.2857142857142857</v>
      </c>
      <c r="R13" s="324">
        <f>M13/(I13+J13+K13+L13+M13)</f>
        <v>0.21428571428571427</v>
      </c>
    </row>
    <row r="14" spans="1:18" ht="16.5" customHeight="1">
      <c r="A14" s="335">
        <f>'菜單'!B18</f>
        <v>0</v>
      </c>
      <c r="B14" s="335">
        <f>'菜單'!C18</f>
        <v>0</v>
      </c>
      <c r="C14" s="335">
        <f>'菜單'!D18</f>
        <v>0</v>
      </c>
      <c r="D14" s="340"/>
      <c r="E14" s="212" t="e">
        <f>菜單!#REF!</f>
        <v>#REF!</v>
      </c>
      <c r="F14" s="208" t="e">
        <f>菜單!#REF!</f>
        <v>#REF!</v>
      </c>
      <c r="G14" s="212" t="e">
        <f>菜單!#REF!</f>
        <v>#REF!</v>
      </c>
      <c r="H14" s="208" t="e">
        <f>菜單!#REF!</f>
        <v>#REF!</v>
      </c>
      <c r="I14" s="328"/>
      <c r="J14" s="328"/>
      <c r="K14" s="328"/>
      <c r="L14" s="328"/>
      <c r="M14" s="328"/>
      <c r="N14" s="325"/>
      <c r="O14" s="325"/>
      <c r="P14" s="325"/>
      <c r="Q14" s="325"/>
      <c r="R14" s="325"/>
    </row>
    <row r="15" spans="1:18" ht="16.5" customHeight="1">
      <c r="A15" s="336">
        <f>'菜單'!B19</f>
        <v>0</v>
      </c>
      <c r="B15" s="336">
        <f>'菜單'!C19</f>
        <v>0</v>
      </c>
      <c r="C15" s="336">
        <f>'菜單'!D19</f>
        <v>0</v>
      </c>
      <c r="D15" s="341"/>
      <c r="E15" s="213" t="e">
        <f>菜單!#REF!</f>
        <v>#REF!</v>
      </c>
      <c r="F15" s="210" t="e">
        <f>菜單!#REF!</f>
        <v>#REF!</v>
      </c>
      <c r="G15" s="213" t="e">
        <f>菜單!#REF!</f>
        <v>#REF!</v>
      </c>
      <c r="H15" s="209" t="e">
        <f>菜單!#REF!</f>
        <v>#REF!</v>
      </c>
      <c r="I15" s="329"/>
      <c r="J15" s="329"/>
      <c r="K15" s="329"/>
      <c r="L15" s="329"/>
      <c r="M15" s="329"/>
      <c r="N15" s="326"/>
      <c r="O15" s="326"/>
      <c r="P15" s="326"/>
      <c r="Q15" s="326"/>
      <c r="R15" s="326"/>
    </row>
    <row r="16" spans="1:18" ht="16.5" customHeight="1">
      <c r="A16" s="348">
        <f>'菜單'!B21</f>
        <v>42297</v>
      </c>
      <c r="B16" s="334" t="str">
        <f>'菜單'!C21</f>
        <v>二</v>
      </c>
      <c r="C16" s="334" t="str">
        <f>'菜單'!D21</f>
        <v>白飯</v>
      </c>
      <c r="D16" s="339" t="e">
        <f>菜單!#REF!</f>
        <v>#REF!</v>
      </c>
      <c r="E16" s="214" t="e">
        <f>菜單!#REF!</f>
        <v>#REF!</v>
      </c>
      <c r="F16" s="205" t="e">
        <f>菜單!#REF!</f>
        <v>#REF!</v>
      </c>
      <c r="G16" s="214" t="e">
        <f>菜單!#REF!</f>
        <v>#REF!</v>
      </c>
      <c r="H16" s="206" t="e">
        <f>菜單!#REF!</f>
        <v>#REF!</v>
      </c>
      <c r="I16" s="327">
        <v>2</v>
      </c>
      <c r="J16" s="327">
        <v>5</v>
      </c>
      <c r="K16" s="327">
        <v>7</v>
      </c>
      <c r="L16" s="327">
        <v>8</v>
      </c>
      <c r="M16" s="327">
        <v>6</v>
      </c>
      <c r="N16" s="324">
        <f>I16/(I16+J16+K16+L16+M16)</f>
        <v>0.07142857142857142</v>
      </c>
      <c r="O16" s="324">
        <f>J16/(7+J16+K16+L16+M16)</f>
        <v>0.15151515151515152</v>
      </c>
      <c r="P16" s="324">
        <f>K16/(I16+J16+K16+L16+M16)</f>
        <v>0.25</v>
      </c>
      <c r="Q16" s="324">
        <f>L16/(I16+J16+K16+L16+M16)</f>
        <v>0.2857142857142857</v>
      </c>
      <c r="R16" s="324">
        <f>M16/(I16+J16+K16+L16+M16)</f>
        <v>0.21428571428571427</v>
      </c>
    </row>
    <row r="17" spans="1:18" ht="16.5" customHeight="1">
      <c r="A17" s="335" t="e">
        <f>菜單!#REF!</f>
        <v>#REF!</v>
      </c>
      <c r="B17" s="335" t="e">
        <f>菜單!#REF!</f>
        <v>#REF!</v>
      </c>
      <c r="C17" s="335" t="e">
        <f>菜單!#REF!</f>
        <v>#REF!</v>
      </c>
      <c r="D17" s="340"/>
      <c r="E17" s="212" t="e">
        <f>菜單!#REF!</f>
        <v>#REF!</v>
      </c>
      <c r="F17" s="207" t="e">
        <f>菜單!#REF!</f>
        <v>#REF!</v>
      </c>
      <c r="G17" s="212" t="e">
        <f>菜單!#REF!</f>
        <v>#REF!</v>
      </c>
      <c r="H17" s="208" t="e">
        <f>菜單!#REF!</f>
        <v>#REF!</v>
      </c>
      <c r="I17" s="328"/>
      <c r="J17" s="328"/>
      <c r="K17" s="328"/>
      <c r="L17" s="328"/>
      <c r="M17" s="328"/>
      <c r="N17" s="325"/>
      <c r="O17" s="325"/>
      <c r="P17" s="325"/>
      <c r="Q17" s="325"/>
      <c r="R17" s="325"/>
    </row>
    <row r="18" spans="1:18" ht="16.5" customHeight="1">
      <c r="A18" s="335">
        <f>'菜單'!B23</f>
        <v>0</v>
      </c>
      <c r="B18" s="335">
        <f>'菜單'!C23</f>
        <v>0</v>
      </c>
      <c r="C18" s="335">
        <f>'菜單'!D23</f>
        <v>0</v>
      </c>
      <c r="D18" s="341"/>
      <c r="E18" s="213" t="e">
        <f>菜單!#REF!</f>
        <v>#REF!</v>
      </c>
      <c r="F18" s="211" t="e">
        <f>菜單!#REF!</f>
        <v>#REF!</v>
      </c>
      <c r="G18" s="213" t="e">
        <f>菜單!#REF!</f>
        <v>#REF!</v>
      </c>
      <c r="H18" s="209" t="e">
        <f>菜單!#REF!</f>
        <v>#REF!</v>
      </c>
      <c r="I18" s="329"/>
      <c r="J18" s="329"/>
      <c r="K18" s="329"/>
      <c r="L18" s="329"/>
      <c r="M18" s="329"/>
      <c r="N18" s="326"/>
      <c r="O18" s="326"/>
      <c r="P18" s="326"/>
      <c r="Q18" s="326"/>
      <c r="R18" s="326"/>
    </row>
    <row r="19" spans="1:18" ht="16.5" customHeight="1">
      <c r="A19" s="335">
        <f>'菜單'!B27</f>
        <v>0</v>
      </c>
      <c r="B19" s="335">
        <f>'菜單'!C27</f>
        <v>0</v>
      </c>
      <c r="C19" s="335">
        <f>'菜單'!D27</f>
        <v>0</v>
      </c>
      <c r="D19" s="330" t="e">
        <f>菜單!#REF!</f>
        <v>#REF!</v>
      </c>
      <c r="E19" s="214" t="e">
        <f>菜單!#REF!</f>
        <v>#REF!</v>
      </c>
      <c r="F19" s="212" t="e">
        <f>菜單!#REF!</f>
        <v>#REF!</v>
      </c>
      <c r="G19" s="214" t="e">
        <f>菜單!#REF!</f>
        <v>#REF!</v>
      </c>
      <c r="H19" s="212" t="e">
        <f>菜單!#REF!</f>
        <v>#REF!</v>
      </c>
      <c r="I19" s="327">
        <v>2</v>
      </c>
      <c r="J19" s="327">
        <v>5</v>
      </c>
      <c r="K19" s="327">
        <v>7</v>
      </c>
      <c r="L19" s="327">
        <v>8</v>
      </c>
      <c r="M19" s="327">
        <v>6</v>
      </c>
      <c r="N19" s="324">
        <f>I19/(I19+J19+K19+L19+M19)</f>
        <v>0.07142857142857142</v>
      </c>
      <c r="O19" s="324">
        <f>J19/(7+J19+K19+L19+M19)</f>
        <v>0.15151515151515152</v>
      </c>
      <c r="P19" s="324">
        <f>K19/(I19+J19+K19+L19+M19)</f>
        <v>0.25</v>
      </c>
      <c r="Q19" s="324">
        <f>L19/(I19+J19+K19+L19+M19)</f>
        <v>0.2857142857142857</v>
      </c>
      <c r="R19" s="324">
        <f>M19/(I19+J19+K19+L19+M19)</f>
        <v>0.21428571428571427</v>
      </c>
    </row>
    <row r="20" spans="1:18" ht="16.5" customHeight="1">
      <c r="A20" s="335">
        <f>'菜單'!B28</f>
        <v>0</v>
      </c>
      <c r="B20" s="335">
        <f>'菜單'!C28</f>
        <v>0</v>
      </c>
      <c r="C20" s="335">
        <f>'菜單'!D28</f>
        <v>0</v>
      </c>
      <c r="D20" s="331"/>
      <c r="E20" s="212" t="e">
        <f>菜單!#REF!</f>
        <v>#REF!</v>
      </c>
      <c r="F20" s="212" t="e">
        <f>菜單!#REF!</f>
        <v>#REF!</v>
      </c>
      <c r="G20" s="212" t="e">
        <f>菜單!#REF!</f>
        <v>#REF!</v>
      </c>
      <c r="H20" s="212" t="e">
        <f>菜單!#REF!</f>
        <v>#REF!</v>
      </c>
      <c r="I20" s="328"/>
      <c r="J20" s="328"/>
      <c r="K20" s="328"/>
      <c r="L20" s="328"/>
      <c r="M20" s="328"/>
      <c r="N20" s="325"/>
      <c r="O20" s="325"/>
      <c r="P20" s="325"/>
      <c r="Q20" s="325"/>
      <c r="R20" s="325"/>
    </row>
    <row r="21" spans="1:18" ht="16.5" customHeight="1">
      <c r="A21" s="335">
        <f>'菜單'!B29</f>
        <v>0</v>
      </c>
      <c r="B21" s="335">
        <f>'菜單'!C29</f>
        <v>0</v>
      </c>
      <c r="C21" s="335">
        <f>'菜單'!D29</f>
        <v>0</v>
      </c>
      <c r="D21" s="332"/>
      <c r="E21" s="213" t="e">
        <f>菜單!#REF!</f>
        <v>#REF!</v>
      </c>
      <c r="F21" s="212" t="e">
        <f>菜單!#REF!</f>
        <v>#REF!</v>
      </c>
      <c r="G21" s="213" t="e">
        <f>菜單!#REF!</f>
        <v>#REF!</v>
      </c>
      <c r="H21" s="212" t="e">
        <f>菜單!#REF!</f>
        <v>#REF!</v>
      </c>
      <c r="I21" s="329"/>
      <c r="J21" s="329"/>
      <c r="K21" s="329"/>
      <c r="L21" s="329"/>
      <c r="M21" s="329"/>
      <c r="N21" s="326"/>
      <c r="O21" s="326"/>
      <c r="P21" s="326"/>
      <c r="Q21" s="326"/>
      <c r="R21" s="326"/>
    </row>
    <row r="22" spans="1:18" ht="16.5" customHeight="1">
      <c r="A22" s="335">
        <f>'菜單'!B30</f>
        <v>0</v>
      </c>
      <c r="B22" s="335">
        <f>'菜單'!C30</f>
        <v>0</v>
      </c>
      <c r="C22" s="335">
        <f>'菜單'!D30</f>
        <v>0</v>
      </c>
      <c r="D22" s="330" t="e">
        <f>菜單!#REF!</f>
        <v>#REF!</v>
      </c>
      <c r="E22" s="214" t="e">
        <f>菜單!#REF!</f>
        <v>#REF!</v>
      </c>
      <c r="F22" s="214" t="e">
        <f>菜單!#REF!</f>
        <v>#REF!</v>
      </c>
      <c r="G22" s="214" t="e">
        <f>菜單!#REF!</f>
        <v>#REF!</v>
      </c>
      <c r="H22" s="212" t="e">
        <f>菜單!#REF!</f>
        <v>#REF!</v>
      </c>
      <c r="I22" s="327">
        <v>2</v>
      </c>
      <c r="J22" s="327">
        <v>5</v>
      </c>
      <c r="K22" s="327">
        <v>7</v>
      </c>
      <c r="L22" s="327">
        <v>8</v>
      </c>
      <c r="M22" s="327">
        <v>6</v>
      </c>
      <c r="N22" s="324">
        <f>I22/(I22+J22+K22+L22+M22)</f>
        <v>0.07142857142857142</v>
      </c>
      <c r="O22" s="324">
        <f>J22/(7+J22+K22+L22+M22)</f>
        <v>0.15151515151515152</v>
      </c>
      <c r="P22" s="324">
        <f>K22/(I22+J22+K22+L22+M22)</f>
        <v>0.25</v>
      </c>
      <c r="Q22" s="324">
        <f>L22/(I22+J22+K22+L22+M22)</f>
        <v>0.2857142857142857</v>
      </c>
      <c r="R22" s="324">
        <f>M22/(I22+J22+K22+L22+M22)</f>
        <v>0.21428571428571427</v>
      </c>
    </row>
    <row r="23" spans="1:18" ht="16.5" customHeight="1">
      <c r="A23" s="335">
        <f>'菜單'!B31</f>
        <v>0</v>
      </c>
      <c r="B23" s="335">
        <f>'菜單'!C31</f>
        <v>0</v>
      </c>
      <c r="C23" s="335">
        <f>'菜單'!D31</f>
        <v>0</v>
      </c>
      <c r="D23" s="331"/>
      <c r="E23" s="212" t="e">
        <f>菜單!#REF!</f>
        <v>#REF!</v>
      </c>
      <c r="F23" s="212" t="e">
        <f>菜單!#REF!</f>
        <v>#REF!</v>
      </c>
      <c r="G23" s="212" t="e">
        <f>菜單!#REF!</f>
        <v>#REF!</v>
      </c>
      <c r="H23" s="212" t="e">
        <f>菜單!#REF!</f>
        <v>#REF!</v>
      </c>
      <c r="I23" s="328"/>
      <c r="J23" s="328"/>
      <c r="K23" s="328"/>
      <c r="L23" s="328"/>
      <c r="M23" s="328"/>
      <c r="N23" s="325"/>
      <c r="O23" s="325"/>
      <c r="P23" s="325"/>
      <c r="Q23" s="325"/>
      <c r="R23" s="325"/>
    </row>
    <row r="24" spans="1:18" ht="16.5" customHeight="1">
      <c r="A24" s="336">
        <f>'菜單'!B32</f>
        <v>0</v>
      </c>
      <c r="B24" s="336">
        <f>'菜單'!C32</f>
        <v>0</v>
      </c>
      <c r="C24" s="336">
        <f>'菜單'!D32</f>
        <v>0</v>
      </c>
      <c r="D24" s="332"/>
      <c r="E24" s="213" t="e">
        <f>菜單!#REF!</f>
        <v>#REF!</v>
      </c>
      <c r="F24" s="212" t="e">
        <f>菜單!#REF!</f>
        <v>#REF!</v>
      </c>
      <c r="G24" s="213" t="e">
        <f>菜單!#REF!</f>
        <v>#REF!</v>
      </c>
      <c r="H24" s="213" t="e">
        <f>菜單!#REF!</f>
        <v>#REF!</v>
      </c>
      <c r="I24" s="329"/>
      <c r="J24" s="329"/>
      <c r="K24" s="329"/>
      <c r="L24" s="329"/>
      <c r="M24" s="329"/>
      <c r="N24" s="326"/>
      <c r="O24" s="326"/>
      <c r="P24" s="326"/>
      <c r="Q24" s="326"/>
      <c r="R24" s="326"/>
    </row>
    <row r="25" spans="1:18" ht="16.5" customHeight="1">
      <c r="A25" s="348">
        <f>'菜單'!B34</f>
        <v>42298</v>
      </c>
      <c r="B25" s="334" t="str">
        <f>'菜單'!C34</f>
        <v>三</v>
      </c>
      <c r="C25" s="334" t="str">
        <f>'菜單'!D34</f>
        <v>米粉</v>
      </c>
      <c r="D25" s="330" t="e">
        <f>菜單!#REF!</f>
        <v>#REF!</v>
      </c>
      <c r="E25" s="214" t="e">
        <f>菜單!#REF!</f>
        <v>#REF!</v>
      </c>
      <c r="F25" s="215" t="e">
        <f>菜單!#REF!</f>
        <v>#REF!</v>
      </c>
      <c r="G25" s="214" t="e">
        <f>菜單!#REF!</f>
        <v>#REF!</v>
      </c>
      <c r="H25" s="215" t="e">
        <f>菜單!#REF!</f>
        <v>#REF!</v>
      </c>
      <c r="I25" s="327">
        <v>2</v>
      </c>
      <c r="J25" s="327">
        <v>5</v>
      </c>
      <c r="K25" s="327">
        <v>7</v>
      </c>
      <c r="L25" s="327">
        <v>8</v>
      </c>
      <c r="M25" s="327">
        <v>6</v>
      </c>
      <c r="N25" s="324">
        <f>I25/(I25+J25+K25+L25+M25)</f>
        <v>0.07142857142857142</v>
      </c>
      <c r="O25" s="324">
        <f>J25/(7+J25+K25+L25+M25)</f>
        <v>0.15151515151515152</v>
      </c>
      <c r="P25" s="324">
        <f>K25/(I25+J25+K25+L25+M25)</f>
        <v>0.25</v>
      </c>
      <c r="Q25" s="324">
        <f>L25/(I25+J25+K25+L25+M25)</f>
        <v>0.2857142857142857</v>
      </c>
      <c r="R25" s="324">
        <f>M25/(I25+J25+K25+L25+M25)</f>
        <v>0.21428571428571427</v>
      </c>
    </row>
    <row r="26" spans="1:18" ht="16.5" customHeight="1">
      <c r="A26" s="335">
        <f>'菜單'!B35</f>
        <v>0</v>
      </c>
      <c r="B26" s="335">
        <f>'菜單'!C35</f>
        <v>0</v>
      </c>
      <c r="C26" s="335">
        <f>'菜單'!D35</f>
        <v>0</v>
      </c>
      <c r="D26" s="331"/>
      <c r="E26" s="212" t="e">
        <f>菜單!#REF!</f>
        <v>#REF!</v>
      </c>
      <c r="F26" s="216" t="e">
        <f>菜單!#REF!</f>
        <v>#REF!</v>
      </c>
      <c r="G26" s="212" t="e">
        <f>菜單!#REF!</f>
        <v>#REF!</v>
      </c>
      <c r="H26" s="216" t="e">
        <f>菜單!#REF!</f>
        <v>#REF!</v>
      </c>
      <c r="I26" s="328"/>
      <c r="J26" s="328"/>
      <c r="K26" s="328"/>
      <c r="L26" s="328"/>
      <c r="M26" s="328"/>
      <c r="N26" s="325"/>
      <c r="O26" s="325"/>
      <c r="P26" s="325"/>
      <c r="Q26" s="325"/>
      <c r="R26" s="325"/>
    </row>
    <row r="27" spans="1:18" ht="16.5" customHeight="1">
      <c r="A27" s="335" t="e">
        <f>菜單!#REF!</f>
        <v>#REF!</v>
      </c>
      <c r="B27" s="335" t="e">
        <f>菜單!#REF!</f>
        <v>#REF!</v>
      </c>
      <c r="C27" s="335" t="e">
        <f>菜單!#REF!</f>
        <v>#REF!</v>
      </c>
      <c r="D27" s="332"/>
      <c r="E27" s="213" t="e">
        <f>菜單!#REF!</f>
        <v>#REF!</v>
      </c>
      <c r="F27" s="217" t="e">
        <f>菜單!#REF!</f>
        <v>#REF!</v>
      </c>
      <c r="G27" s="213" t="e">
        <f>菜單!#REF!</f>
        <v>#REF!</v>
      </c>
      <c r="H27" s="216" t="e">
        <f>菜單!#REF!</f>
        <v>#REF!</v>
      </c>
      <c r="I27" s="329"/>
      <c r="J27" s="329"/>
      <c r="K27" s="329"/>
      <c r="L27" s="329"/>
      <c r="M27" s="329"/>
      <c r="N27" s="326"/>
      <c r="O27" s="326"/>
      <c r="P27" s="326"/>
      <c r="Q27" s="326"/>
      <c r="R27" s="326"/>
    </row>
    <row r="28" spans="1:18" ht="16.5" customHeight="1">
      <c r="A28" s="335">
        <f>'菜單'!B40</f>
        <v>0</v>
      </c>
      <c r="B28" s="335">
        <f>'菜單'!C40</f>
        <v>0</v>
      </c>
      <c r="C28" s="335">
        <f>'菜單'!D40</f>
        <v>0</v>
      </c>
      <c r="D28" s="330" t="e">
        <f>菜單!#REF!</f>
        <v>#REF!</v>
      </c>
      <c r="E28" s="214" t="e">
        <f>菜單!#REF!</f>
        <v>#REF!</v>
      </c>
      <c r="F28" s="214" t="e">
        <f>菜單!#REF!</f>
        <v>#REF!</v>
      </c>
      <c r="G28" s="214" t="e">
        <f>菜單!#REF!</f>
        <v>#REF!</v>
      </c>
      <c r="H28" s="212" t="e">
        <f>菜單!#REF!</f>
        <v>#REF!</v>
      </c>
      <c r="I28" s="327"/>
      <c r="J28" s="327"/>
      <c r="K28" s="327"/>
      <c r="L28" s="327"/>
      <c r="M28" s="327"/>
      <c r="N28" s="324"/>
      <c r="O28" s="324"/>
      <c r="P28" s="324"/>
      <c r="Q28" s="324"/>
      <c r="R28" s="324"/>
    </row>
    <row r="29" spans="1:18" ht="16.5" customHeight="1">
      <c r="A29" s="335">
        <f>'菜單'!B41</f>
        <v>0</v>
      </c>
      <c r="B29" s="335">
        <f>'菜單'!C41</f>
        <v>0</v>
      </c>
      <c r="C29" s="335">
        <f>'菜單'!D41</f>
        <v>0</v>
      </c>
      <c r="D29" s="331"/>
      <c r="E29" s="212" t="e">
        <f>菜單!#REF!</f>
        <v>#REF!</v>
      </c>
      <c r="F29" s="212" t="e">
        <f>菜單!#REF!</f>
        <v>#REF!</v>
      </c>
      <c r="G29" s="212" t="e">
        <f>菜單!#REF!</f>
        <v>#REF!</v>
      </c>
      <c r="H29" s="212" t="e">
        <f>菜單!#REF!</f>
        <v>#REF!</v>
      </c>
      <c r="I29" s="328"/>
      <c r="J29" s="328"/>
      <c r="K29" s="328"/>
      <c r="L29" s="328"/>
      <c r="M29" s="328"/>
      <c r="N29" s="325"/>
      <c r="O29" s="325"/>
      <c r="P29" s="325"/>
      <c r="Q29" s="325"/>
      <c r="R29" s="325"/>
    </row>
    <row r="30" spans="1:18" ht="16.5" customHeight="1">
      <c r="A30" s="335">
        <f>'菜單'!B42</f>
        <v>0</v>
      </c>
      <c r="B30" s="335">
        <f>'菜單'!C42</f>
        <v>0</v>
      </c>
      <c r="C30" s="335">
        <f>'菜單'!D42</f>
        <v>0</v>
      </c>
      <c r="D30" s="332"/>
      <c r="E30" s="213" t="e">
        <f>菜單!#REF!</f>
        <v>#REF!</v>
      </c>
      <c r="F30" s="212" t="e">
        <f>菜單!#REF!</f>
        <v>#REF!</v>
      </c>
      <c r="G30" s="213" t="e">
        <f>菜單!#REF!</f>
        <v>#REF!</v>
      </c>
      <c r="H30" s="212" t="e">
        <f>菜單!#REF!</f>
        <v>#REF!</v>
      </c>
      <c r="I30" s="329"/>
      <c r="J30" s="329"/>
      <c r="K30" s="329"/>
      <c r="L30" s="329"/>
      <c r="M30" s="329"/>
      <c r="N30" s="326"/>
      <c r="O30" s="326"/>
      <c r="P30" s="326"/>
      <c r="Q30" s="326"/>
      <c r="R30" s="326"/>
    </row>
    <row r="31" spans="1:18" ht="16.5" customHeight="1">
      <c r="A31" s="335">
        <f>'菜單'!B43</f>
        <v>0</v>
      </c>
      <c r="B31" s="335">
        <f>'菜單'!C43</f>
        <v>0</v>
      </c>
      <c r="C31" s="335">
        <f>'菜單'!D43</f>
        <v>0</v>
      </c>
      <c r="D31" s="330" t="e">
        <f>菜單!#REF!</f>
        <v>#REF!</v>
      </c>
      <c r="E31" s="214" t="e">
        <f>菜單!#REF!</f>
        <v>#REF!</v>
      </c>
      <c r="F31" s="214" t="e">
        <f>菜單!#REF!</f>
        <v>#REF!</v>
      </c>
      <c r="G31" s="214" t="e">
        <f>菜單!#REF!</f>
        <v>#REF!</v>
      </c>
      <c r="H31" s="212" t="e">
        <f>菜單!#REF!</f>
        <v>#REF!</v>
      </c>
      <c r="I31" s="327">
        <v>2</v>
      </c>
      <c r="J31" s="327">
        <v>5</v>
      </c>
      <c r="K31" s="327">
        <v>7</v>
      </c>
      <c r="L31" s="327">
        <v>8</v>
      </c>
      <c r="M31" s="327">
        <v>6</v>
      </c>
      <c r="N31" s="324">
        <f>I31/(I31+J31+K31+L31+M31)</f>
        <v>0.07142857142857142</v>
      </c>
      <c r="O31" s="324">
        <f>J31/(7+J31+K31+L31+M31)</f>
        <v>0.15151515151515152</v>
      </c>
      <c r="P31" s="324">
        <f>K31/(I31+J31+K31+L31+M31)</f>
        <v>0.25</v>
      </c>
      <c r="Q31" s="324">
        <f>L31/(I31+J31+K31+L31+M31)</f>
        <v>0.2857142857142857</v>
      </c>
      <c r="R31" s="324">
        <f>M31/(I31+J31+K31+L31+M31)</f>
        <v>0.21428571428571427</v>
      </c>
    </row>
    <row r="32" spans="1:18" ht="16.5" customHeight="1">
      <c r="A32" s="335">
        <f>'菜單'!B44</f>
        <v>0</v>
      </c>
      <c r="B32" s="335">
        <f>'菜單'!C44</f>
        <v>0</v>
      </c>
      <c r="C32" s="335">
        <f>'菜單'!D44</f>
        <v>0</v>
      </c>
      <c r="D32" s="331"/>
      <c r="E32" s="212" t="e">
        <f>菜單!#REF!</f>
        <v>#REF!</v>
      </c>
      <c r="F32" s="212" t="e">
        <f>菜單!#REF!</f>
        <v>#REF!</v>
      </c>
      <c r="G32" s="212" t="e">
        <f>菜單!#REF!</f>
        <v>#REF!</v>
      </c>
      <c r="H32" s="212" t="e">
        <f>菜單!#REF!</f>
        <v>#REF!</v>
      </c>
      <c r="I32" s="328"/>
      <c r="J32" s="328"/>
      <c r="K32" s="328"/>
      <c r="L32" s="328"/>
      <c r="M32" s="328"/>
      <c r="N32" s="325"/>
      <c r="O32" s="325"/>
      <c r="P32" s="325"/>
      <c r="Q32" s="325"/>
      <c r="R32" s="325"/>
    </row>
    <row r="33" spans="1:18" ht="16.5" customHeight="1">
      <c r="A33" s="336">
        <f>'菜單'!B45</f>
        <v>0</v>
      </c>
      <c r="B33" s="336">
        <f>'菜單'!C45</f>
        <v>0</v>
      </c>
      <c r="C33" s="336">
        <f>'菜單'!D45</f>
        <v>0</v>
      </c>
      <c r="D33" s="332"/>
      <c r="E33" s="213" t="e">
        <f>菜單!#REF!</f>
        <v>#REF!</v>
      </c>
      <c r="F33" s="212" t="e">
        <f>菜單!#REF!</f>
        <v>#REF!</v>
      </c>
      <c r="G33" s="213" t="e">
        <f>菜單!#REF!</f>
        <v>#REF!</v>
      </c>
      <c r="H33" s="213" t="e">
        <f>菜單!#REF!</f>
        <v>#REF!</v>
      </c>
      <c r="I33" s="329"/>
      <c r="J33" s="329"/>
      <c r="K33" s="329"/>
      <c r="L33" s="329"/>
      <c r="M33" s="329"/>
      <c r="N33" s="326"/>
      <c r="O33" s="326"/>
      <c r="P33" s="326"/>
      <c r="Q33" s="326"/>
      <c r="R33" s="326"/>
    </row>
    <row r="34" spans="1:18" ht="16.5" customHeight="1">
      <c r="A34" s="348">
        <f>'菜單'!B47</f>
        <v>42299</v>
      </c>
      <c r="B34" s="334" t="str">
        <f>'菜單'!C47</f>
        <v>四</v>
      </c>
      <c r="C34" s="334" t="str">
        <f>'菜單'!D47</f>
        <v>白飯</v>
      </c>
      <c r="D34" s="330" t="e">
        <f>菜單!#REF!</f>
        <v>#REF!</v>
      </c>
      <c r="E34" s="214" t="e">
        <f>菜單!#REF!</f>
        <v>#REF!</v>
      </c>
      <c r="F34" s="214" t="e">
        <f>菜單!#REF!</f>
        <v>#REF!</v>
      </c>
      <c r="G34" s="214" t="e">
        <f>菜單!#REF!</f>
        <v>#REF!</v>
      </c>
      <c r="H34" s="214" t="e">
        <f>菜單!#REF!</f>
        <v>#REF!</v>
      </c>
      <c r="I34" s="327">
        <v>2</v>
      </c>
      <c r="J34" s="327">
        <v>5</v>
      </c>
      <c r="K34" s="327">
        <v>7</v>
      </c>
      <c r="L34" s="327">
        <v>8</v>
      </c>
      <c r="M34" s="327">
        <v>6</v>
      </c>
      <c r="N34" s="324">
        <f>I34/(I34+J34+K34+L34+M34)</f>
        <v>0.07142857142857142</v>
      </c>
      <c r="O34" s="324">
        <f>J34/(7+J34+K34+L34+M34)</f>
        <v>0.15151515151515152</v>
      </c>
      <c r="P34" s="324">
        <f>K34/(I34+J34+K34+L34+M34)</f>
        <v>0.25</v>
      </c>
      <c r="Q34" s="324">
        <f>L34/(I34+J34+K34+L34+M34)</f>
        <v>0.2857142857142857</v>
      </c>
      <c r="R34" s="324">
        <f>M34/(I34+J34+K34+L34+M34)</f>
        <v>0.21428571428571427</v>
      </c>
    </row>
    <row r="35" spans="1:18" ht="16.5" customHeight="1">
      <c r="A35" s="335">
        <f>'菜單'!B48</f>
        <v>0</v>
      </c>
      <c r="B35" s="335">
        <f>'菜單'!C48</f>
        <v>0</v>
      </c>
      <c r="C35" s="335">
        <f>'菜單'!D48</f>
        <v>0</v>
      </c>
      <c r="D35" s="331"/>
      <c r="E35" s="212" t="e">
        <f>菜單!#REF!</f>
        <v>#REF!</v>
      </c>
      <c r="F35" s="212" t="e">
        <f>菜單!#REF!</f>
        <v>#REF!</v>
      </c>
      <c r="G35" s="212" t="e">
        <f>菜單!#REF!</f>
        <v>#REF!</v>
      </c>
      <c r="H35" s="212" t="e">
        <f>菜單!#REF!</f>
        <v>#REF!</v>
      </c>
      <c r="I35" s="328"/>
      <c r="J35" s="328"/>
      <c r="K35" s="328"/>
      <c r="L35" s="328"/>
      <c r="M35" s="328"/>
      <c r="N35" s="325"/>
      <c r="O35" s="325"/>
      <c r="P35" s="325"/>
      <c r="Q35" s="325"/>
      <c r="R35" s="325"/>
    </row>
    <row r="36" spans="1:18" ht="16.5" customHeight="1">
      <c r="A36" s="335">
        <f>'菜單'!B49</f>
        <v>0</v>
      </c>
      <c r="B36" s="335">
        <f>'菜單'!C49</f>
        <v>0</v>
      </c>
      <c r="C36" s="335">
        <f>'菜單'!D49</f>
        <v>0</v>
      </c>
      <c r="D36" s="332"/>
      <c r="E36" s="213" t="e">
        <f>菜單!#REF!</f>
        <v>#REF!</v>
      </c>
      <c r="F36" s="213" t="e">
        <f>菜單!#REF!</f>
        <v>#REF!</v>
      </c>
      <c r="G36" s="213" t="e">
        <f>菜單!#REF!</f>
        <v>#REF!</v>
      </c>
      <c r="H36" s="212" t="e">
        <f>菜單!#REF!</f>
        <v>#REF!</v>
      </c>
      <c r="I36" s="329"/>
      <c r="J36" s="329"/>
      <c r="K36" s="329"/>
      <c r="L36" s="329"/>
      <c r="M36" s="329"/>
      <c r="N36" s="326"/>
      <c r="O36" s="326"/>
      <c r="P36" s="326"/>
      <c r="Q36" s="326"/>
      <c r="R36" s="326"/>
    </row>
    <row r="37" spans="1:18" ht="16.5" customHeight="1">
      <c r="A37" s="335">
        <f>'菜單'!B53</f>
        <v>0</v>
      </c>
      <c r="B37" s="335">
        <f>'菜單'!C53</f>
        <v>0</v>
      </c>
      <c r="C37" s="335">
        <f>'菜單'!D53</f>
        <v>0</v>
      </c>
      <c r="D37" s="330" t="e">
        <f>菜單!#REF!</f>
        <v>#REF!</v>
      </c>
      <c r="E37" s="214" t="e">
        <f>菜單!#REF!</f>
        <v>#REF!</v>
      </c>
      <c r="F37" s="214" t="e">
        <f>菜單!#REF!</f>
        <v>#REF!</v>
      </c>
      <c r="G37" s="214" t="e">
        <f>菜單!#REF!</f>
        <v>#REF!</v>
      </c>
      <c r="H37" s="212" t="e">
        <f>菜單!#REF!</f>
        <v>#REF!</v>
      </c>
      <c r="I37" s="327">
        <v>2</v>
      </c>
      <c r="J37" s="327">
        <v>5</v>
      </c>
      <c r="K37" s="327">
        <v>7</v>
      </c>
      <c r="L37" s="327">
        <v>8</v>
      </c>
      <c r="M37" s="327">
        <v>6</v>
      </c>
      <c r="N37" s="324">
        <f>I37/(I37+J37+K37+L37+M37)</f>
        <v>0.07142857142857142</v>
      </c>
      <c r="O37" s="324">
        <f>J37/(7+J37+K37+L37+M37)</f>
        <v>0.15151515151515152</v>
      </c>
      <c r="P37" s="324">
        <f>K37/(I37+J37+K37+L37+M37)</f>
        <v>0.25</v>
      </c>
      <c r="Q37" s="324">
        <f>L37/(I37+J37+K37+L37+M37)</f>
        <v>0.2857142857142857</v>
      </c>
      <c r="R37" s="324">
        <f>M37/(I37+J37+K37+L37+M37)</f>
        <v>0.21428571428571427</v>
      </c>
    </row>
    <row r="38" spans="1:18" ht="16.5" customHeight="1">
      <c r="A38" s="335">
        <f>'菜單'!B54</f>
        <v>0</v>
      </c>
      <c r="B38" s="335">
        <f>'菜單'!C54</f>
        <v>0</v>
      </c>
      <c r="C38" s="335">
        <f>'菜單'!D54</f>
        <v>0</v>
      </c>
      <c r="D38" s="331"/>
      <c r="E38" s="212" t="e">
        <f>菜單!#REF!</f>
        <v>#REF!</v>
      </c>
      <c r="F38" s="212" t="e">
        <f>菜單!#REF!</f>
        <v>#REF!</v>
      </c>
      <c r="G38" s="212" t="e">
        <f>菜單!#REF!</f>
        <v>#REF!</v>
      </c>
      <c r="H38" s="212" t="e">
        <f>菜單!#REF!</f>
        <v>#REF!</v>
      </c>
      <c r="I38" s="328"/>
      <c r="J38" s="328"/>
      <c r="K38" s="328"/>
      <c r="L38" s="328"/>
      <c r="M38" s="328"/>
      <c r="N38" s="325"/>
      <c r="O38" s="325"/>
      <c r="P38" s="325"/>
      <c r="Q38" s="325"/>
      <c r="R38" s="325"/>
    </row>
    <row r="39" spans="1:18" ht="16.5" customHeight="1">
      <c r="A39" s="335">
        <f>'菜單'!B55</f>
        <v>0</v>
      </c>
      <c r="B39" s="335">
        <f>'菜單'!C55</f>
        <v>0</v>
      </c>
      <c r="C39" s="335">
        <f>'菜單'!D55</f>
        <v>0</v>
      </c>
      <c r="D39" s="332"/>
      <c r="E39" s="213" t="e">
        <f>菜單!#REF!</f>
        <v>#REF!</v>
      </c>
      <c r="F39" s="213" t="e">
        <f>菜單!#REF!</f>
        <v>#REF!</v>
      </c>
      <c r="G39" s="213" t="e">
        <f>菜單!#REF!</f>
        <v>#REF!</v>
      </c>
      <c r="H39" s="212" t="e">
        <f>菜單!#REF!</f>
        <v>#REF!</v>
      </c>
      <c r="I39" s="329"/>
      <c r="J39" s="329"/>
      <c r="K39" s="329"/>
      <c r="L39" s="329"/>
      <c r="M39" s="329"/>
      <c r="N39" s="326"/>
      <c r="O39" s="326"/>
      <c r="P39" s="326"/>
      <c r="Q39" s="326"/>
      <c r="R39" s="326"/>
    </row>
    <row r="40" spans="1:18" ht="16.5" customHeight="1">
      <c r="A40" s="335">
        <f>'菜單'!B56</f>
        <v>0</v>
      </c>
      <c r="B40" s="335">
        <f>'菜單'!C56</f>
        <v>0</v>
      </c>
      <c r="C40" s="335">
        <f>'菜單'!D56</f>
        <v>0</v>
      </c>
      <c r="D40" s="330" t="e">
        <f>菜單!#REF!</f>
        <v>#REF!</v>
      </c>
      <c r="E40" s="214" t="e">
        <f>菜單!#REF!</f>
        <v>#REF!</v>
      </c>
      <c r="F40" s="214" t="e">
        <f>菜單!#REF!</f>
        <v>#REF!</v>
      </c>
      <c r="G40" s="214" t="e">
        <f>菜單!#REF!</f>
        <v>#REF!</v>
      </c>
      <c r="H40" s="212" t="e">
        <f>菜單!#REF!</f>
        <v>#REF!</v>
      </c>
      <c r="I40" s="327">
        <v>2</v>
      </c>
      <c r="J40" s="327">
        <v>5</v>
      </c>
      <c r="K40" s="327">
        <v>7</v>
      </c>
      <c r="L40" s="327">
        <v>8</v>
      </c>
      <c r="M40" s="327">
        <v>6</v>
      </c>
      <c r="N40" s="324">
        <f>I40/(I40+J40+K40+L40+M40)</f>
        <v>0.07142857142857142</v>
      </c>
      <c r="O40" s="324">
        <f>J40/(7+J40+K40+L40+M40)</f>
        <v>0.15151515151515152</v>
      </c>
      <c r="P40" s="324">
        <f>K40/(I40+J40+K40+L40+M40)</f>
        <v>0.25</v>
      </c>
      <c r="Q40" s="324">
        <f>L40/(I40+J40+K40+L40+M40)</f>
        <v>0.2857142857142857</v>
      </c>
      <c r="R40" s="324">
        <f>M40/(I40+J40+K40+L40+M40)</f>
        <v>0.21428571428571427</v>
      </c>
    </row>
    <row r="41" spans="1:18" ht="16.5" customHeight="1">
      <c r="A41" s="335">
        <f>'菜單'!B57</f>
        <v>0</v>
      </c>
      <c r="B41" s="335">
        <f>'菜單'!C57</f>
        <v>0</v>
      </c>
      <c r="C41" s="335">
        <f>'菜單'!D57</f>
        <v>0</v>
      </c>
      <c r="D41" s="331"/>
      <c r="E41" s="212" t="e">
        <f>菜單!#REF!</f>
        <v>#REF!</v>
      </c>
      <c r="F41" s="212" t="e">
        <f>菜單!#REF!</f>
        <v>#REF!</v>
      </c>
      <c r="G41" s="212" t="e">
        <f>菜單!#REF!</f>
        <v>#REF!</v>
      </c>
      <c r="H41" s="212" t="e">
        <f>菜單!#REF!</f>
        <v>#REF!</v>
      </c>
      <c r="I41" s="328"/>
      <c r="J41" s="328"/>
      <c r="K41" s="328"/>
      <c r="L41" s="328"/>
      <c r="M41" s="328"/>
      <c r="N41" s="325"/>
      <c r="O41" s="325"/>
      <c r="P41" s="325"/>
      <c r="Q41" s="325"/>
      <c r="R41" s="325"/>
    </row>
    <row r="42" spans="1:18" ht="16.5" customHeight="1">
      <c r="A42" s="336">
        <f>'菜單'!B58</f>
        <v>0</v>
      </c>
      <c r="B42" s="336">
        <f>'菜單'!C58</f>
        <v>0</v>
      </c>
      <c r="C42" s="336">
        <f>'菜單'!D58</f>
        <v>0</v>
      </c>
      <c r="D42" s="332"/>
      <c r="E42" s="213" t="e">
        <f>菜單!#REF!</f>
        <v>#REF!</v>
      </c>
      <c r="F42" s="212" t="e">
        <f>菜單!#REF!</f>
        <v>#REF!</v>
      </c>
      <c r="G42" s="213" t="e">
        <f>菜單!#REF!</f>
        <v>#REF!</v>
      </c>
      <c r="H42" s="213" t="e">
        <f>菜單!#REF!</f>
        <v>#REF!</v>
      </c>
      <c r="I42" s="329"/>
      <c r="J42" s="329"/>
      <c r="K42" s="329"/>
      <c r="L42" s="329"/>
      <c r="M42" s="329"/>
      <c r="N42" s="326"/>
      <c r="O42" s="326"/>
      <c r="P42" s="326"/>
      <c r="Q42" s="326"/>
      <c r="R42" s="326"/>
    </row>
    <row r="43" spans="1:18" ht="16.5" customHeight="1">
      <c r="A43" s="348" t="e">
        <f>菜單!#REF!</f>
        <v>#REF!</v>
      </c>
      <c r="B43" s="334" t="e">
        <f>菜單!#REF!</f>
        <v>#REF!</v>
      </c>
      <c r="C43" s="334" t="e">
        <f>菜單!#REF!</f>
        <v>#REF!</v>
      </c>
      <c r="D43" s="330" t="e">
        <f>菜單!#REF!</f>
        <v>#REF!</v>
      </c>
      <c r="E43" s="214" t="e">
        <f>菜單!#REF!</f>
        <v>#REF!</v>
      </c>
      <c r="F43" s="214" t="e">
        <f>菜單!#REF!</f>
        <v>#REF!</v>
      </c>
      <c r="G43" s="214" t="e">
        <f>菜單!#REF!</f>
        <v>#REF!</v>
      </c>
      <c r="H43" s="214" t="e">
        <f>菜單!#REF!</f>
        <v>#REF!</v>
      </c>
      <c r="I43" s="327">
        <v>2</v>
      </c>
      <c r="J43" s="327">
        <v>5</v>
      </c>
      <c r="K43" s="327">
        <v>7</v>
      </c>
      <c r="L43" s="327">
        <v>8</v>
      </c>
      <c r="M43" s="327">
        <v>6</v>
      </c>
      <c r="N43" s="324">
        <f>I43/(I43+J43+K43+L43+M43)</f>
        <v>0.07142857142857142</v>
      </c>
      <c r="O43" s="324">
        <f>J43/(7+J43+K43+L43+M43)</f>
        <v>0.15151515151515152</v>
      </c>
      <c r="P43" s="324">
        <f>K43/(I43+J43+K43+L43+M43)</f>
        <v>0.25</v>
      </c>
      <c r="Q43" s="324">
        <f>L43/(I43+J43+K43+L43+M43)</f>
        <v>0.2857142857142857</v>
      </c>
      <c r="R43" s="324">
        <f>M43/(I43+J43+K43+L43+M43)</f>
        <v>0.21428571428571427</v>
      </c>
    </row>
    <row r="44" spans="1:18" ht="16.5" customHeight="1">
      <c r="A44" s="335" t="e">
        <f>菜單!#REF!</f>
        <v>#REF!</v>
      </c>
      <c r="B44" s="335" t="e">
        <f>菜單!#REF!</f>
        <v>#REF!</v>
      </c>
      <c r="C44" s="335" t="e">
        <f>菜單!#REF!</f>
        <v>#REF!</v>
      </c>
      <c r="D44" s="331"/>
      <c r="E44" s="212" t="e">
        <f>菜單!#REF!</f>
        <v>#REF!</v>
      </c>
      <c r="F44" s="212" t="e">
        <f>菜單!#REF!</f>
        <v>#REF!</v>
      </c>
      <c r="G44" s="212" t="e">
        <f>菜單!#REF!</f>
        <v>#REF!</v>
      </c>
      <c r="H44" s="212" t="e">
        <f>菜單!#REF!</f>
        <v>#REF!</v>
      </c>
      <c r="I44" s="328"/>
      <c r="J44" s="328"/>
      <c r="K44" s="328"/>
      <c r="L44" s="328"/>
      <c r="M44" s="328"/>
      <c r="N44" s="325"/>
      <c r="O44" s="325"/>
      <c r="P44" s="325"/>
      <c r="Q44" s="325"/>
      <c r="R44" s="325"/>
    </row>
    <row r="45" spans="1:18" ht="16.5" customHeight="1">
      <c r="A45" s="335" t="e">
        <f>菜單!#REF!</f>
        <v>#REF!</v>
      </c>
      <c r="B45" s="335" t="e">
        <f>菜單!#REF!</f>
        <v>#REF!</v>
      </c>
      <c r="C45" s="335" t="e">
        <f>菜單!#REF!</f>
        <v>#REF!</v>
      </c>
      <c r="D45" s="332"/>
      <c r="E45" s="213" t="e">
        <f>菜單!#REF!</f>
        <v>#REF!</v>
      </c>
      <c r="F45" s="213" t="e">
        <f>菜單!#REF!</f>
        <v>#REF!</v>
      </c>
      <c r="G45" s="213" t="e">
        <f>菜單!#REF!</f>
        <v>#REF!</v>
      </c>
      <c r="H45" s="212" t="e">
        <f>菜單!#REF!</f>
        <v>#REF!</v>
      </c>
      <c r="I45" s="329"/>
      <c r="J45" s="329"/>
      <c r="K45" s="329"/>
      <c r="L45" s="329"/>
      <c r="M45" s="329"/>
      <c r="N45" s="326"/>
      <c r="O45" s="326"/>
      <c r="P45" s="326"/>
      <c r="Q45" s="326"/>
      <c r="R45" s="326"/>
    </row>
    <row r="46" spans="1:18" ht="16.5" customHeight="1">
      <c r="A46" s="335" t="e">
        <f>菜單!#REF!</f>
        <v>#REF!</v>
      </c>
      <c r="B46" s="335" t="e">
        <f>菜單!#REF!</f>
        <v>#REF!</v>
      </c>
      <c r="C46" s="335" t="e">
        <f>菜單!#REF!</f>
        <v>#REF!</v>
      </c>
      <c r="D46" s="330" t="e">
        <f>菜單!#REF!</f>
        <v>#REF!</v>
      </c>
      <c r="E46" s="214" t="e">
        <f>菜單!#REF!</f>
        <v>#REF!</v>
      </c>
      <c r="F46" s="214" t="e">
        <f>菜單!#REF!</f>
        <v>#REF!</v>
      </c>
      <c r="G46" s="214" t="e">
        <f>菜單!#REF!</f>
        <v>#REF!</v>
      </c>
      <c r="H46" s="212" t="e">
        <f>菜單!#REF!</f>
        <v>#REF!</v>
      </c>
      <c r="I46" s="327">
        <v>2</v>
      </c>
      <c r="J46" s="327">
        <v>5</v>
      </c>
      <c r="K46" s="327">
        <v>7</v>
      </c>
      <c r="L46" s="327">
        <v>8</v>
      </c>
      <c r="M46" s="327">
        <v>6</v>
      </c>
      <c r="N46" s="324">
        <f>I46/(I46+J46+K46+L46+M46)</f>
        <v>0.07142857142857142</v>
      </c>
      <c r="O46" s="324">
        <f>J46/(7+J46+K46+L46+M46)</f>
        <v>0.15151515151515152</v>
      </c>
      <c r="P46" s="324">
        <f>K46/(I46+J46+K46+L46+M46)</f>
        <v>0.25</v>
      </c>
      <c r="Q46" s="324">
        <f>L46/(I46+J46+K46+L46+M46)</f>
        <v>0.2857142857142857</v>
      </c>
      <c r="R46" s="324">
        <f>M46/(I46+J46+K46+L46+M46)</f>
        <v>0.21428571428571427</v>
      </c>
    </row>
    <row r="47" spans="1:18" ht="16.5" customHeight="1">
      <c r="A47" s="335" t="e">
        <f>菜單!#REF!</f>
        <v>#REF!</v>
      </c>
      <c r="B47" s="335" t="e">
        <f>菜單!#REF!</f>
        <v>#REF!</v>
      </c>
      <c r="C47" s="335" t="e">
        <f>菜單!#REF!</f>
        <v>#REF!</v>
      </c>
      <c r="D47" s="331"/>
      <c r="E47" s="212" t="e">
        <f>菜單!#REF!</f>
        <v>#REF!</v>
      </c>
      <c r="F47" s="212" t="e">
        <f>菜單!#REF!</f>
        <v>#REF!</v>
      </c>
      <c r="G47" s="212" t="e">
        <f>菜單!#REF!</f>
        <v>#REF!</v>
      </c>
      <c r="H47" s="212" t="e">
        <f>菜單!#REF!</f>
        <v>#REF!</v>
      </c>
      <c r="I47" s="328"/>
      <c r="J47" s="328"/>
      <c r="K47" s="328"/>
      <c r="L47" s="328"/>
      <c r="M47" s="328"/>
      <c r="N47" s="325"/>
      <c r="O47" s="325"/>
      <c r="P47" s="325"/>
      <c r="Q47" s="325"/>
      <c r="R47" s="325"/>
    </row>
    <row r="48" spans="1:18" ht="16.5" customHeight="1">
      <c r="A48" s="335" t="e">
        <f>菜單!#REF!</f>
        <v>#REF!</v>
      </c>
      <c r="B48" s="335" t="e">
        <f>菜單!#REF!</f>
        <v>#REF!</v>
      </c>
      <c r="C48" s="335" t="e">
        <f>菜單!#REF!</f>
        <v>#REF!</v>
      </c>
      <c r="D48" s="332"/>
      <c r="E48" s="213" t="e">
        <f>菜單!#REF!</f>
        <v>#REF!</v>
      </c>
      <c r="F48" s="212" t="e">
        <f>菜單!#REF!</f>
        <v>#REF!</v>
      </c>
      <c r="G48" s="213" t="e">
        <f>菜單!#REF!</f>
        <v>#REF!</v>
      </c>
      <c r="H48" s="212" t="e">
        <f>菜單!#REF!</f>
        <v>#REF!</v>
      </c>
      <c r="I48" s="329"/>
      <c r="J48" s="329"/>
      <c r="K48" s="329"/>
      <c r="L48" s="329"/>
      <c r="M48" s="329"/>
      <c r="N48" s="326"/>
      <c r="O48" s="326"/>
      <c r="P48" s="326"/>
      <c r="Q48" s="326"/>
      <c r="R48" s="326"/>
    </row>
    <row r="49" spans="1:18" ht="16.5" customHeight="1">
      <c r="A49" s="335" t="e">
        <f>菜單!#REF!</f>
        <v>#REF!</v>
      </c>
      <c r="B49" s="335" t="e">
        <f>菜單!#REF!</f>
        <v>#REF!</v>
      </c>
      <c r="C49" s="335" t="e">
        <f>菜單!#REF!</f>
        <v>#REF!</v>
      </c>
      <c r="D49" s="330" t="e">
        <f>菜單!#REF!</f>
        <v>#REF!</v>
      </c>
      <c r="E49" s="214" t="e">
        <f>菜單!#REF!</f>
        <v>#REF!</v>
      </c>
      <c r="F49" s="214" t="e">
        <f>菜單!#REF!</f>
        <v>#REF!</v>
      </c>
      <c r="G49" s="214" t="e">
        <f>菜單!#REF!</f>
        <v>#REF!</v>
      </c>
      <c r="H49" s="212" t="e">
        <f>菜單!#REF!</f>
        <v>#REF!</v>
      </c>
      <c r="I49" s="327">
        <v>2</v>
      </c>
      <c r="J49" s="327">
        <v>5</v>
      </c>
      <c r="K49" s="327">
        <v>7</v>
      </c>
      <c r="L49" s="327">
        <v>8</v>
      </c>
      <c r="M49" s="327">
        <v>6</v>
      </c>
      <c r="N49" s="324">
        <f>I49/(I49+J49+K49+L49+M49)</f>
        <v>0.07142857142857142</v>
      </c>
      <c r="O49" s="324">
        <f>J49/(7+J49+K49+L49+M49)</f>
        <v>0.15151515151515152</v>
      </c>
      <c r="P49" s="324">
        <f>K49/(I49+J49+K49+L49+M49)</f>
        <v>0.25</v>
      </c>
      <c r="Q49" s="324">
        <f>L49/(I49+J49+K49+L49+M49)</f>
        <v>0.2857142857142857</v>
      </c>
      <c r="R49" s="324">
        <f>M49/(I49+J49+K49+L49+M49)</f>
        <v>0.21428571428571427</v>
      </c>
    </row>
    <row r="50" spans="1:18" ht="16.5" customHeight="1">
      <c r="A50" s="335" t="e">
        <f>菜單!#REF!</f>
        <v>#REF!</v>
      </c>
      <c r="B50" s="335" t="e">
        <f>菜單!#REF!</f>
        <v>#REF!</v>
      </c>
      <c r="C50" s="335" t="e">
        <f>菜單!#REF!</f>
        <v>#REF!</v>
      </c>
      <c r="D50" s="331"/>
      <c r="E50" s="212" t="e">
        <f>菜單!#REF!</f>
        <v>#REF!</v>
      </c>
      <c r="F50" s="212" t="e">
        <f>菜單!#REF!</f>
        <v>#REF!</v>
      </c>
      <c r="G50" s="212" t="e">
        <f>菜單!#REF!</f>
        <v>#REF!</v>
      </c>
      <c r="H50" s="212" t="e">
        <f>菜單!#REF!</f>
        <v>#REF!</v>
      </c>
      <c r="I50" s="328"/>
      <c r="J50" s="328"/>
      <c r="K50" s="328"/>
      <c r="L50" s="328"/>
      <c r="M50" s="328"/>
      <c r="N50" s="325"/>
      <c r="O50" s="325"/>
      <c r="P50" s="325"/>
      <c r="Q50" s="325"/>
      <c r="R50" s="325"/>
    </row>
    <row r="51" spans="1:18" ht="16.5" customHeight="1">
      <c r="A51" s="336" t="e">
        <f>菜單!#REF!</f>
        <v>#REF!</v>
      </c>
      <c r="B51" s="336" t="e">
        <f>菜單!#REF!</f>
        <v>#REF!</v>
      </c>
      <c r="C51" s="336" t="e">
        <f>菜單!#REF!</f>
        <v>#REF!</v>
      </c>
      <c r="D51" s="332"/>
      <c r="E51" s="213" t="e">
        <f>菜單!#REF!</f>
        <v>#REF!</v>
      </c>
      <c r="F51" s="213" t="e">
        <f>菜單!#REF!</f>
        <v>#REF!</v>
      </c>
      <c r="G51" s="213" t="e">
        <f>菜單!#REF!</f>
        <v>#REF!</v>
      </c>
      <c r="H51" s="213" t="e">
        <f>菜單!#REF!</f>
        <v>#REF!</v>
      </c>
      <c r="I51" s="329"/>
      <c r="J51" s="329"/>
      <c r="K51" s="329"/>
      <c r="L51" s="329"/>
      <c r="M51" s="329"/>
      <c r="N51" s="326"/>
      <c r="O51" s="326"/>
      <c r="P51" s="326"/>
      <c r="Q51" s="326"/>
      <c r="R51" s="326"/>
    </row>
  </sheetData>
  <sheetProtection/>
  <mergeCells count="202">
    <mergeCell ref="K43:K45"/>
    <mergeCell ref="L43:L45"/>
    <mergeCell ref="K49:K51"/>
    <mergeCell ref="P46:P48"/>
    <mergeCell ref="M46:M48"/>
    <mergeCell ref="L46:L48"/>
    <mergeCell ref="P43:P45"/>
    <mergeCell ref="O43:O45"/>
    <mergeCell ref="N43:N45"/>
    <mergeCell ref="M43:M45"/>
    <mergeCell ref="O49:O51"/>
    <mergeCell ref="M49:M51"/>
    <mergeCell ref="P49:P51"/>
    <mergeCell ref="N46:N48"/>
    <mergeCell ref="O46:O48"/>
    <mergeCell ref="N49:N51"/>
    <mergeCell ref="A43:A51"/>
    <mergeCell ref="B43:B51"/>
    <mergeCell ref="C43:C51"/>
    <mergeCell ref="I43:I45"/>
    <mergeCell ref="D43:D45"/>
    <mergeCell ref="J43:J45"/>
    <mergeCell ref="R40:R42"/>
    <mergeCell ref="N40:N42"/>
    <mergeCell ref="K40:K42"/>
    <mergeCell ref="J40:J42"/>
    <mergeCell ref="O40:O42"/>
    <mergeCell ref="Q40:Q42"/>
    <mergeCell ref="P40:P42"/>
    <mergeCell ref="M40:M42"/>
    <mergeCell ref="R49:R51"/>
    <mergeCell ref="Q46:Q48"/>
    <mergeCell ref="R46:R48"/>
    <mergeCell ref="Q49:Q51"/>
    <mergeCell ref="Q43:Q45"/>
    <mergeCell ref="R43:R45"/>
    <mergeCell ref="R37:R39"/>
    <mergeCell ref="P37:P39"/>
    <mergeCell ref="D49:D51"/>
    <mergeCell ref="I49:I51"/>
    <mergeCell ref="J49:J51"/>
    <mergeCell ref="D46:D48"/>
    <mergeCell ref="I46:I48"/>
    <mergeCell ref="L49:L51"/>
    <mergeCell ref="K46:K48"/>
    <mergeCell ref="J46:J48"/>
    <mergeCell ref="O34:O36"/>
    <mergeCell ref="N31:N33"/>
    <mergeCell ref="J31:J33"/>
    <mergeCell ref="R31:R33"/>
    <mergeCell ref="R34:R36"/>
    <mergeCell ref="P31:P33"/>
    <mergeCell ref="P34:P36"/>
    <mergeCell ref="M31:M33"/>
    <mergeCell ref="K34:K36"/>
    <mergeCell ref="K31:K33"/>
    <mergeCell ref="D16:D18"/>
    <mergeCell ref="D22:D24"/>
    <mergeCell ref="D19:D21"/>
    <mergeCell ref="D7:D9"/>
    <mergeCell ref="D10:D12"/>
    <mergeCell ref="Q37:Q39"/>
    <mergeCell ref="Q31:Q33"/>
    <mergeCell ref="N37:N39"/>
    <mergeCell ref="O37:O39"/>
    <mergeCell ref="Q34:Q36"/>
    <mergeCell ref="A7:A15"/>
    <mergeCell ref="B7:B15"/>
    <mergeCell ref="C7:C15"/>
    <mergeCell ref="A16:A24"/>
    <mergeCell ref="B16:B24"/>
    <mergeCell ref="C16:C24"/>
    <mergeCell ref="L22:L24"/>
    <mergeCell ref="K19:K21"/>
    <mergeCell ref="O28:O30"/>
    <mergeCell ref="L28:L30"/>
    <mergeCell ref="M28:M30"/>
    <mergeCell ref="K25:K27"/>
    <mergeCell ref="M19:M21"/>
    <mergeCell ref="M22:M24"/>
    <mergeCell ref="J25:J27"/>
    <mergeCell ref="J16:J18"/>
    <mergeCell ref="I22:I24"/>
    <mergeCell ref="J22:J24"/>
    <mergeCell ref="M25:M27"/>
    <mergeCell ref="K16:K18"/>
    <mergeCell ref="J19:J21"/>
    <mergeCell ref="L19:L21"/>
    <mergeCell ref="L16:L18"/>
    <mergeCell ref="M16:M18"/>
    <mergeCell ref="A25:A33"/>
    <mergeCell ref="B25:B33"/>
    <mergeCell ref="C25:C33"/>
    <mergeCell ref="I34:I36"/>
    <mergeCell ref="K22:K24"/>
    <mergeCell ref="N28:N30"/>
    <mergeCell ref="I31:I33"/>
    <mergeCell ref="I25:I27"/>
    <mergeCell ref="D28:D30"/>
    <mergeCell ref="D31:D33"/>
    <mergeCell ref="L37:L39"/>
    <mergeCell ref="K37:K39"/>
    <mergeCell ref="M34:M36"/>
    <mergeCell ref="L34:L36"/>
    <mergeCell ref="M37:M39"/>
    <mergeCell ref="L40:L42"/>
    <mergeCell ref="J37:J39"/>
    <mergeCell ref="A34:A42"/>
    <mergeCell ref="B34:B42"/>
    <mergeCell ref="C34:C42"/>
    <mergeCell ref="D34:D36"/>
    <mergeCell ref="D40:D42"/>
    <mergeCell ref="I40:I42"/>
    <mergeCell ref="D37:D39"/>
    <mergeCell ref="P10:P12"/>
    <mergeCell ref="Q13:Q15"/>
    <mergeCell ref="I37:I39"/>
    <mergeCell ref="I28:I30"/>
    <mergeCell ref="J34:J36"/>
    <mergeCell ref="N34:N36"/>
    <mergeCell ref="L31:L33"/>
    <mergeCell ref="O31:O33"/>
    <mergeCell ref="I16:I18"/>
    <mergeCell ref="I19:I21"/>
    <mergeCell ref="R16:R18"/>
    <mergeCell ref="N19:N21"/>
    <mergeCell ref="N22:N24"/>
    <mergeCell ref="P22:P24"/>
    <mergeCell ref="Q22:Q24"/>
    <mergeCell ref="R25:R27"/>
    <mergeCell ref="R22:R24"/>
    <mergeCell ref="Q19:Q21"/>
    <mergeCell ref="R19:R21"/>
    <mergeCell ref="N25:N27"/>
    <mergeCell ref="Q28:Q30"/>
    <mergeCell ref="R28:R30"/>
    <mergeCell ref="P25:P27"/>
    <mergeCell ref="Q25:Q27"/>
    <mergeCell ref="P28:P30"/>
    <mergeCell ref="M13:M15"/>
    <mergeCell ref="N13:N15"/>
    <mergeCell ref="O13:O15"/>
    <mergeCell ref="O19:O21"/>
    <mergeCell ref="R13:R15"/>
    <mergeCell ref="J10:J12"/>
    <mergeCell ref="K3:K5"/>
    <mergeCell ref="K13:K15"/>
    <mergeCell ref="L13:L15"/>
    <mergeCell ref="I13:I15"/>
    <mergeCell ref="M7:M9"/>
    <mergeCell ref="M3:M5"/>
    <mergeCell ref="J7:J9"/>
    <mergeCell ref="J13:J15"/>
    <mergeCell ref="L10:L12"/>
    <mergeCell ref="A1:J1"/>
    <mergeCell ref="D2:H2"/>
    <mergeCell ref="I2:M2"/>
    <mergeCell ref="E3:E6"/>
    <mergeCell ref="F3:F6"/>
    <mergeCell ref="G3:G6"/>
    <mergeCell ref="A2:A6"/>
    <mergeCell ref="B2:B6"/>
    <mergeCell ref="L3:L5"/>
    <mergeCell ref="J3:J5"/>
    <mergeCell ref="C2:C6"/>
    <mergeCell ref="I10:I12"/>
    <mergeCell ref="I3:I5"/>
    <mergeCell ref="I7:I9"/>
    <mergeCell ref="D3:D6"/>
    <mergeCell ref="D13:D15"/>
    <mergeCell ref="N7:N9"/>
    <mergeCell ref="O10:O12"/>
    <mergeCell ref="O7:O9"/>
    <mergeCell ref="N10:N12"/>
    <mergeCell ref="N16:N18"/>
    <mergeCell ref="O16:O18"/>
    <mergeCell ref="J28:J30"/>
    <mergeCell ref="K28:K30"/>
    <mergeCell ref="D25:D27"/>
    <mergeCell ref="H3:H6"/>
    <mergeCell ref="Q16:Q18"/>
    <mergeCell ref="P13:P15"/>
    <mergeCell ref="P16:P18"/>
    <mergeCell ref="Q10:Q12"/>
    <mergeCell ref="K10:K12"/>
    <mergeCell ref="K7:K9"/>
    <mergeCell ref="R7:R9"/>
    <mergeCell ref="Q7:Q9"/>
    <mergeCell ref="P7:P9"/>
    <mergeCell ref="O25:O27"/>
    <mergeCell ref="O22:O24"/>
    <mergeCell ref="L25:L27"/>
    <mergeCell ref="L7:L9"/>
    <mergeCell ref="M10:M12"/>
    <mergeCell ref="R10:R12"/>
    <mergeCell ref="P19:P21"/>
    <mergeCell ref="N2:R2"/>
    <mergeCell ref="N3:N5"/>
    <mergeCell ref="O3:O5"/>
    <mergeCell ref="P3:P5"/>
    <mergeCell ref="Q3:Q5"/>
    <mergeCell ref="R3:R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0"/>
  <sheetViews>
    <sheetView zoomScalePageLayoutView="0" workbookViewId="0" topLeftCell="A1">
      <selection activeCell="T20" sqref="T20"/>
    </sheetView>
  </sheetViews>
  <sheetFormatPr defaultColWidth="9.00390625" defaultRowHeight="16.5"/>
  <cols>
    <col min="1" max="1" width="3.25390625" style="0" customWidth="1"/>
    <col min="3" max="3" width="8.75390625" style="0" customWidth="1"/>
    <col min="4" max="4" width="4.00390625" style="0" customWidth="1"/>
    <col min="5" max="5" width="4.50390625" style="0" customWidth="1"/>
    <col min="6" max="6" width="4.375" style="0" customWidth="1"/>
    <col min="7" max="7" width="4.00390625" style="0" customWidth="1"/>
    <col min="8" max="8" width="4.375" style="0" customWidth="1"/>
    <col min="9" max="9" width="4.00390625" style="0" customWidth="1"/>
    <col min="10" max="10" width="4.50390625" style="0" customWidth="1"/>
    <col min="12" max="12" width="3.875" style="0" customWidth="1"/>
    <col min="13" max="13" width="4.375" style="0" customWidth="1"/>
    <col min="14" max="14" width="4.875" style="0" customWidth="1"/>
    <col min="15" max="15" width="4.375" style="0" customWidth="1"/>
    <col min="16" max="16" width="3.875" style="0" customWidth="1"/>
    <col min="17" max="17" width="3.50390625" style="0" customWidth="1"/>
    <col min="18" max="18" width="4.625" style="0" customWidth="1"/>
  </cols>
  <sheetData>
    <row r="1" spans="1:18" ht="33.75" thickBot="1" thickTop="1">
      <c r="A1" s="413" t="s">
        <v>309</v>
      </c>
      <c r="B1" s="414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6"/>
    </row>
    <row r="2" spans="1:18" s="131" customFormat="1" ht="24.75" customHeight="1" thickBot="1" thickTop="1">
      <c r="A2" s="409" t="s">
        <v>103</v>
      </c>
      <c r="B2" s="410"/>
      <c r="C2" s="411">
        <f>'菜單'!$B$8</f>
        <v>42296</v>
      </c>
      <c r="D2" s="411"/>
      <c r="E2" s="411"/>
      <c r="F2" s="411"/>
      <c r="G2" s="411"/>
      <c r="H2" s="411"/>
      <c r="I2" s="412" t="s">
        <v>340</v>
      </c>
      <c r="J2" s="412"/>
      <c r="K2" s="134" t="str">
        <f>'菜單'!$C$8</f>
        <v>一</v>
      </c>
      <c r="L2" s="412"/>
      <c r="M2" s="412"/>
      <c r="N2" s="412"/>
      <c r="O2" s="134" t="s">
        <v>341</v>
      </c>
      <c r="P2" s="134"/>
      <c r="Q2" s="134"/>
      <c r="R2" s="161"/>
    </row>
    <row r="3" spans="1:18" s="131" customFormat="1" ht="24.75" customHeight="1" thickTop="1">
      <c r="A3" s="383" t="s">
        <v>310</v>
      </c>
      <c r="B3" s="133" t="s">
        <v>311</v>
      </c>
      <c r="C3" s="384" t="str">
        <f>'菜單'!$D$8</f>
        <v>白飯</v>
      </c>
      <c r="D3" s="384"/>
      <c r="E3" s="384"/>
      <c r="F3" s="384"/>
      <c r="G3" s="384"/>
      <c r="H3" s="384"/>
      <c r="I3" s="384"/>
      <c r="J3" s="384"/>
      <c r="K3" s="385"/>
      <c r="L3" s="386" t="s">
        <v>316</v>
      </c>
      <c r="M3" s="391" t="s">
        <v>335</v>
      </c>
      <c r="N3" s="385"/>
      <c r="O3" s="400"/>
      <c r="P3" s="401"/>
      <c r="Q3" s="401"/>
      <c r="R3" s="402"/>
    </row>
    <row r="4" spans="1:18" s="131" customFormat="1" ht="24.75" customHeight="1">
      <c r="A4" s="350"/>
      <c r="B4" s="392" t="s">
        <v>312</v>
      </c>
      <c r="C4" s="399" t="str">
        <f>'菜單'!E8</f>
        <v>糖醋排骨</v>
      </c>
      <c r="D4" s="399"/>
      <c r="E4" s="399"/>
      <c r="F4" s="399"/>
      <c r="G4" s="399"/>
      <c r="H4" s="399"/>
      <c r="I4" s="399"/>
      <c r="J4" s="399"/>
      <c r="K4" s="398"/>
      <c r="L4" s="386"/>
      <c r="M4" s="397" t="s">
        <v>317</v>
      </c>
      <c r="N4" s="398"/>
      <c r="O4" s="397"/>
      <c r="P4" s="399"/>
      <c r="Q4" s="399"/>
      <c r="R4" s="398"/>
    </row>
    <row r="5" spans="1:18" s="131" customFormat="1" ht="24.75" customHeight="1">
      <c r="A5" s="350"/>
      <c r="B5" s="393"/>
      <c r="C5" s="399" t="str">
        <f>'菜單'!E53</f>
        <v>炒時蔬</v>
      </c>
      <c r="D5" s="399"/>
      <c r="E5" s="399"/>
      <c r="F5" s="399"/>
      <c r="G5" s="399"/>
      <c r="H5" s="399"/>
      <c r="I5" s="399"/>
      <c r="J5" s="399"/>
      <c r="K5" s="398"/>
      <c r="L5" s="386"/>
      <c r="M5" s="397" t="s">
        <v>336</v>
      </c>
      <c r="N5" s="398"/>
      <c r="O5" s="397"/>
      <c r="P5" s="399"/>
      <c r="Q5" s="399"/>
      <c r="R5" s="398"/>
    </row>
    <row r="6" spans="1:18" s="131" customFormat="1" ht="24.75" customHeight="1">
      <c r="A6" s="350"/>
      <c r="B6" s="394"/>
      <c r="C6" s="399"/>
      <c r="D6" s="399"/>
      <c r="E6" s="399"/>
      <c r="F6" s="399"/>
      <c r="G6" s="399"/>
      <c r="H6" s="399"/>
      <c r="I6" s="399"/>
      <c r="J6" s="399"/>
      <c r="K6" s="398"/>
      <c r="L6" s="386"/>
      <c r="M6" s="397" t="s">
        <v>337</v>
      </c>
      <c r="N6" s="398"/>
      <c r="O6" s="397"/>
      <c r="P6" s="399"/>
      <c r="Q6" s="399"/>
      <c r="R6" s="398"/>
    </row>
    <row r="7" spans="1:18" s="131" customFormat="1" ht="24.75" customHeight="1">
      <c r="A7" s="350"/>
      <c r="B7" s="132" t="s">
        <v>313</v>
      </c>
      <c r="C7" s="399" t="str">
        <f>'菜單'!E17</f>
        <v>蔬菜蛋花湯</v>
      </c>
      <c r="D7" s="399"/>
      <c r="E7" s="399"/>
      <c r="F7" s="399"/>
      <c r="G7" s="399"/>
      <c r="H7" s="399"/>
      <c r="I7" s="399"/>
      <c r="J7" s="399"/>
      <c r="K7" s="398"/>
      <c r="L7" s="386"/>
      <c r="M7" s="397" t="s">
        <v>338</v>
      </c>
      <c r="N7" s="398"/>
      <c r="O7" s="397"/>
      <c r="P7" s="399"/>
      <c r="Q7" s="399"/>
      <c r="R7" s="398"/>
    </row>
    <row r="8" spans="1:18" s="131" customFormat="1" ht="24.75" customHeight="1">
      <c r="A8" s="350"/>
      <c r="B8" s="132" t="s">
        <v>297</v>
      </c>
      <c r="C8" s="399"/>
      <c r="D8" s="399"/>
      <c r="E8" s="399"/>
      <c r="F8" s="399"/>
      <c r="G8" s="399"/>
      <c r="H8" s="399"/>
      <c r="I8" s="399"/>
      <c r="J8" s="399"/>
      <c r="K8" s="398"/>
      <c r="L8" s="386"/>
      <c r="M8" s="397"/>
      <c r="N8" s="398"/>
      <c r="O8" s="397"/>
      <c r="P8" s="399"/>
      <c r="Q8" s="399"/>
      <c r="R8" s="398"/>
    </row>
    <row r="9" spans="1:18" s="131" customFormat="1" ht="24.75" customHeight="1" thickBot="1">
      <c r="A9" s="351"/>
      <c r="B9" s="135" t="s">
        <v>314</v>
      </c>
      <c r="C9" s="406"/>
      <c r="D9" s="406"/>
      <c r="E9" s="406"/>
      <c r="F9" s="406"/>
      <c r="G9" s="406"/>
      <c r="H9" s="406"/>
      <c r="I9" s="406"/>
      <c r="J9" s="406"/>
      <c r="K9" s="382"/>
      <c r="L9" s="387"/>
      <c r="M9" s="381" t="s">
        <v>339</v>
      </c>
      <c r="N9" s="382"/>
      <c r="O9" s="395"/>
      <c r="P9" s="396"/>
      <c r="Q9" s="396"/>
      <c r="R9" s="160" t="s">
        <v>318</v>
      </c>
    </row>
    <row r="10" spans="1:18" ht="24.75" customHeight="1" thickBot="1" thickTop="1">
      <c r="A10" s="386" t="s">
        <v>315</v>
      </c>
      <c r="B10" s="389" t="s">
        <v>320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90"/>
    </row>
    <row r="11" spans="1:18" ht="18" customHeight="1" thickTop="1">
      <c r="A11" s="386"/>
      <c r="B11" s="426" t="s">
        <v>321</v>
      </c>
      <c r="C11" s="420" t="s">
        <v>343</v>
      </c>
      <c r="D11" s="418" t="s">
        <v>322</v>
      </c>
      <c r="E11" s="372" t="s">
        <v>323</v>
      </c>
      <c r="F11" s="373"/>
      <c r="G11" s="374"/>
      <c r="H11" s="375" t="s">
        <v>324</v>
      </c>
      <c r="I11" s="373"/>
      <c r="J11" s="376"/>
      <c r="K11" s="394" t="s">
        <v>344</v>
      </c>
      <c r="L11" s="418" t="s">
        <v>322</v>
      </c>
      <c r="M11" s="372" t="s">
        <v>323</v>
      </c>
      <c r="N11" s="373"/>
      <c r="O11" s="374"/>
      <c r="P11" s="375" t="s">
        <v>324</v>
      </c>
      <c r="Q11" s="373"/>
      <c r="R11" s="376"/>
    </row>
    <row r="12" spans="1:18" ht="18" customHeight="1" thickBot="1">
      <c r="A12" s="386"/>
      <c r="B12" s="404"/>
      <c r="C12" s="408"/>
      <c r="D12" s="405"/>
      <c r="E12" s="166" t="s">
        <v>325</v>
      </c>
      <c r="F12" s="167" t="s">
        <v>326</v>
      </c>
      <c r="G12" s="167" t="s">
        <v>327</v>
      </c>
      <c r="H12" s="167" t="s">
        <v>328</v>
      </c>
      <c r="I12" s="167" t="s">
        <v>329</v>
      </c>
      <c r="J12" s="168" t="s">
        <v>330</v>
      </c>
      <c r="K12" s="419"/>
      <c r="L12" s="380"/>
      <c r="M12" s="166" t="s">
        <v>325</v>
      </c>
      <c r="N12" s="167" t="s">
        <v>326</v>
      </c>
      <c r="O12" s="167" t="s">
        <v>327</v>
      </c>
      <c r="P12" s="167" t="s">
        <v>328</v>
      </c>
      <c r="Q12" s="167" t="s">
        <v>329</v>
      </c>
      <c r="R12" s="168" t="s">
        <v>330</v>
      </c>
    </row>
    <row r="13" spans="1:18" ht="18" customHeight="1" thickTop="1">
      <c r="A13" s="386"/>
      <c r="B13" s="422" t="str">
        <f>'菜單'!E8</f>
        <v>糖醋排骨</v>
      </c>
      <c r="C13" s="165" t="str">
        <f>'菜單'!F8</f>
        <v>排骨丁</v>
      </c>
      <c r="D13" s="148" t="e">
        <f>菜單!#REF!</f>
        <v>#REF!</v>
      </c>
      <c r="E13" s="130"/>
      <c r="F13" s="152"/>
      <c r="G13" s="152"/>
      <c r="H13" s="152"/>
      <c r="I13" s="152"/>
      <c r="J13" s="151"/>
      <c r="K13" s="165">
        <f>'菜單'!H8</f>
        <v>0</v>
      </c>
      <c r="L13" s="148" t="e">
        <f>菜單!#REF!</f>
        <v>#REF!</v>
      </c>
      <c r="M13" s="130"/>
      <c r="N13" s="152"/>
      <c r="O13" s="152"/>
      <c r="P13" s="152"/>
      <c r="Q13" s="152"/>
      <c r="R13" s="151"/>
    </row>
    <row r="14" spans="1:18" ht="18" customHeight="1">
      <c r="A14" s="386"/>
      <c r="B14" s="377"/>
      <c r="C14" s="144" t="str">
        <f>'菜單'!F9</f>
        <v>鳳梨片</v>
      </c>
      <c r="D14" s="142" t="e">
        <f>菜單!#REF!</f>
        <v>#REF!</v>
      </c>
      <c r="E14" s="138"/>
      <c r="F14" s="124"/>
      <c r="G14" s="124"/>
      <c r="H14" s="124"/>
      <c r="I14" s="124"/>
      <c r="J14" s="140"/>
      <c r="K14" s="144">
        <f>'菜單'!H9</f>
        <v>0</v>
      </c>
      <c r="L14" s="142" t="e">
        <f>菜單!#REF!</f>
        <v>#REF!</v>
      </c>
      <c r="M14" s="138"/>
      <c r="N14" s="124"/>
      <c r="O14" s="124"/>
      <c r="P14" s="124"/>
      <c r="Q14" s="124"/>
      <c r="R14" s="140"/>
    </row>
    <row r="15" spans="1:18" ht="18" customHeight="1" thickBot="1">
      <c r="A15" s="386"/>
      <c r="B15" s="378"/>
      <c r="C15" s="153" t="str">
        <f>'菜單'!F10</f>
        <v>蕃茄醬</v>
      </c>
      <c r="D15" s="154" t="e">
        <f>菜單!#REF!</f>
        <v>#REF!</v>
      </c>
      <c r="E15" s="155"/>
      <c r="F15" s="156"/>
      <c r="G15" s="157"/>
      <c r="H15" s="156"/>
      <c r="I15" s="157"/>
      <c r="J15" s="146"/>
      <c r="K15" s="158">
        <f>'菜單'!H10</f>
        <v>0</v>
      </c>
      <c r="L15" s="154" t="e">
        <f>菜單!#REF!</f>
        <v>#REF!</v>
      </c>
      <c r="M15" s="155"/>
      <c r="N15" s="159"/>
      <c r="O15" s="159"/>
      <c r="P15" s="159"/>
      <c r="Q15" s="159"/>
      <c r="R15" s="146"/>
    </row>
    <row r="16" spans="1:18" ht="18" customHeight="1" thickTop="1">
      <c r="A16" s="386"/>
      <c r="B16" s="422" t="str">
        <f>'菜單'!E53</f>
        <v>炒時蔬</v>
      </c>
      <c r="C16" s="147" t="str">
        <f>'菜單'!F53</f>
        <v>時蔬</v>
      </c>
      <c r="D16" s="148" t="e">
        <f>菜單!#REF!</f>
        <v>#REF!</v>
      </c>
      <c r="E16" s="130"/>
      <c r="F16" s="149"/>
      <c r="G16" s="150"/>
      <c r="H16" s="149"/>
      <c r="I16" s="150"/>
      <c r="J16" s="151"/>
      <c r="K16" s="147" t="str">
        <f>'菜單'!H11</f>
        <v>小黃瓜</v>
      </c>
      <c r="L16" s="148" t="e">
        <f>菜單!#REF!</f>
        <v>#REF!</v>
      </c>
      <c r="M16" s="130"/>
      <c r="N16" s="152"/>
      <c r="O16" s="152"/>
      <c r="P16" s="152"/>
      <c r="Q16" s="152"/>
      <c r="R16" s="151"/>
    </row>
    <row r="17" spans="1:18" ht="18" customHeight="1">
      <c r="A17" s="386"/>
      <c r="B17" s="377"/>
      <c r="C17" s="144" t="str">
        <f>'菜單'!F54</f>
        <v>蒜粗</v>
      </c>
      <c r="D17" s="142" t="e">
        <f>菜單!#REF!</f>
        <v>#REF!</v>
      </c>
      <c r="E17" s="138"/>
      <c r="F17" s="125"/>
      <c r="G17" s="126"/>
      <c r="H17" s="125"/>
      <c r="I17" s="126"/>
      <c r="J17" s="140"/>
      <c r="K17" s="144" t="str">
        <f>'菜單'!H12</f>
        <v>木耳</v>
      </c>
      <c r="L17" s="142" t="e">
        <f>菜單!#REF!</f>
        <v>#REF!</v>
      </c>
      <c r="M17" s="138"/>
      <c r="N17" s="124"/>
      <c r="O17" s="124"/>
      <c r="P17" s="124"/>
      <c r="Q17" s="124"/>
      <c r="R17" s="140"/>
    </row>
    <row r="18" spans="1:18" ht="18" customHeight="1" thickBot="1">
      <c r="A18" s="386"/>
      <c r="B18" s="378"/>
      <c r="C18" s="153">
        <f>'菜單'!F55</f>
        <v>0</v>
      </c>
      <c r="D18" s="154" t="e">
        <f>菜單!#REF!</f>
        <v>#REF!</v>
      </c>
      <c r="E18" s="155"/>
      <c r="F18" s="159"/>
      <c r="G18" s="159"/>
      <c r="H18" s="159"/>
      <c r="I18" s="159"/>
      <c r="J18" s="146"/>
      <c r="K18" s="158">
        <f>'菜單'!H13</f>
        <v>0</v>
      </c>
      <c r="L18" s="154" t="e">
        <f>菜單!#REF!</f>
        <v>#REF!</v>
      </c>
      <c r="M18" s="155"/>
      <c r="N18" s="159"/>
      <c r="O18" s="159"/>
      <c r="P18" s="159"/>
      <c r="Q18" s="159"/>
      <c r="R18" s="146"/>
    </row>
    <row r="19" spans="1:18" ht="18" customHeight="1" thickTop="1">
      <c r="A19" s="386"/>
      <c r="B19" s="422" t="str">
        <f>'菜單'!E17</f>
        <v>蔬菜蛋花湯</v>
      </c>
      <c r="C19" s="147" t="str">
        <f>'菜單'!F17</f>
        <v>小白菜</v>
      </c>
      <c r="D19" s="148" t="e">
        <f>菜單!#REF!</f>
        <v>#REF!</v>
      </c>
      <c r="E19" s="130"/>
      <c r="F19" s="152"/>
      <c r="G19" s="152"/>
      <c r="H19" s="152"/>
      <c r="I19" s="152"/>
      <c r="J19" s="151"/>
      <c r="K19" s="147">
        <f>'菜單'!H17</f>
        <v>0</v>
      </c>
      <c r="L19" s="148" t="e">
        <f>菜單!#REF!</f>
        <v>#REF!</v>
      </c>
      <c r="M19" s="130"/>
      <c r="N19" s="152"/>
      <c r="O19" s="152"/>
      <c r="P19" s="152"/>
      <c r="Q19" s="152"/>
      <c r="R19" s="151"/>
    </row>
    <row r="20" spans="1:18" ht="18" customHeight="1">
      <c r="A20" s="386"/>
      <c r="B20" s="422"/>
      <c r="C20" s="144" t="str">
        <f>'菜單'!F18</f>
        <v>雞蛋</v>
      </c>
      <c r="D20" s="142" t="e">
        <f>菜單!#REF!</f>
        <v>#REF!</v>
      </c>
      <c r="E20" s="138"/>
      <c r="F20" s="124"/>
      <c r="G20" s="124"/>
      <c r="H20" s="124"/>
      <c r="I20" s="124"/>
      <c r="J20" s="140"/>
      <c r="K20" s="144">
        <f>'菜單'!H18</f>
        <v>0</v>
      </c>
      <c r="L20" s="142" t="e">
        <f>菜單!#REF!</f>
        <v>#REF!</v>
      </c>
      <c r="M20" s="138"/>
      <c r="N20" s="124"/>
      <c r="O20" s="124"/>
      <c r="P20" s="124"/>
      <c r="Q20" s="124"/>
      <c r="R20" s="140"/>
    </row>
    <row r="21" spans="1:18" ht="18" customHeight="1" thickBot="1">
      <c r="A21" s="386"/>
      <c r="B21" s="423"/>
      <c r="C21" s="145">
        <f>'菜單'!F19</f>
        <v>0</v>
      </c>
      <c r="D21" s="143" t="e">
        <f>菜單!#REF!</f>
        <v>#REF!</v>
      </c>
      <c r="E21" s="139"/>
      <c r="F21" s="137"/>
      <c r="G21" s="137"/>
      <c r="H21" s="137"/>
      <c r="I21" s="137"/>
      <c r="J21" s="146"/>
      <c r="K21" s="145">
        <f>'菜單'!H19</f>
        <v>0</v>
      </c>
      <c r="L21" s="143" t="e">
        <f>菜單!#REF!</f>
        <v>#REF!</v>
      </c>
      <c r="M21" s="139"/>
      <c r="N21" s="137"/>
      <c r="O21" s="137"/>
      <c r="P21" s="137"/>
      <c r="Q21" s="137"/>
      <c r="R21" s="141"/>
    </row>
    <row r="22" spans="1:18" ht="18" customHeight="1" thickBot="1" thickTop="1">
      <c r="A22" s="386"/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5"/>
      <c r="M22" s="362" t="s">
        <v>334</v>
      </c>
      <c r="N22" s="362"/>
      <c r="O22" s="362"/>
      <c r="P22" s="362"/>
      <c r="Q22" s="362"/>
      <c r="R22" s="363"/>
    </row>
    <row r="23" spans="1:18" ht="18" customHeight="1" thickTop="1">
      <c r="A23" s="386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8"/>
      <c r="M23" s="364" t="s">
        <v>342</v>
      </c>
      <c r="N23" s="364"/>
      <c r="O23" s="364"/>
      <c r="P23" s="364"/>
      <c r="Q23" s="364"/>
      <c r="R23" s="365"/>
    </row>
    <row r="24" spans="1:18" ht="18" customHeight="1">
      <c r="A24" s="386"/>
      <c r="B24" s="356"/>
      <c r="C24" s="357"/>
      <c r="D24" s="357"/>
      <c r="E24" s="357"/>
      <c r="F24" s="357"/>
      <c r="G24" s="357"/>
      <c r="H24" s="357"/>
      <c r="I24" s="357"/>
      <c r="J24" s="357"/>
      <c r="K24" s="357"/>
      <c r="L24" s="358"/>
      <c r="M24" s="366"/>
      <c r="N24" s="366"/>
      <c r="O24" s="366"/>
      <c r="P24" s="366"/>
      <c r="Q24" s="366"/>
      <c r="R24" s="367"/>
    </row>
    <row r="25" spans="1:18" ht="18" customHeight="1">
      <c r="A25" s="386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8"/>
      <c r="M25" s="366"/>
      <c r="N25" s="366"/>
      <c r="O25" s="366"/>
      <c r="P25" s="366"/>
      <c r="Q25" s="366"/>
      <c r="R25" s="367"/>
    </row>
    <row r="26" spans="1:18" ht="18" customHeight="1">
      <c r="A26" s="386"/>
      <c r="B26" s="356"/>
      <c r="C26" s="357"/>
      <c r="D26" s="357"/>
      <c r="E26" s="357"/>
      <c r="F26" s="357"/>
      <c r="G26" s="357"/>
      <c r="H26" s="357"/>
      <c r="I26" s="357"/>
      <c r="J26" s="357"/>
      <c r="K26" s="357"/>
      <c r="L26" s="358"/>
      <c r="M26" s="366"/>
      <c r="N26" s="366"/>
      <c r="O26" s="366"/>
      <c r="P26" s="366"/>
      <c r="Q26" s="366"/>
      <c r="R26" s="367"/>
    </row>
    <row r="27" spans="1:18" ht="18" customHeight="1">
      <c r="A27" s="386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8"/>
      <c r="M27" s="366"/>
      <c r="N27" s="366"/>
      <c r="O27" s="366"/>
      <c r="P27" s="366"/>
      <c r="Q27" s="366"/>
      <c r="R27" s="367"/>
    </row>
    <row r="28" spans="1:18" ht="18" customHeight="1">
      <c r="A28" s="386"/>
      <c r="B28" s="356"/>
      <c r="C28" s="357"/>
      <c r="D28" s="357"/>
      <c r="E28" s="357"/>
      <c r="F28" s="357"/>
      <c r="G28" s="357"/>
      <c r="H28" s="357"/>
      <c r="I28" s="357"/>
      <c r="J28" s="357"/>
      <c r="K28" s="357"/>
      <c r="L28" s="358"/>
      <c r="M28" s="366"/>
      <c r="N28" s="366"/>
      <c r="O28" s="366"/>
      <c r="P28" s="366"/>
      <c r="Q28" s="366"/>
      <c r="R28" s="367"/>
    </row>
    <row r="29" spans="1:18" ht="18" customHeight="1">
      <c r="A29" s="386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8"/>
      <c r="M29" s="366"/>
      <c r="N29" s="366"/>
      <c r="O29" s="366"/>
      <c r="P29" s="366"/>
      <c r="Q29" s="366"/>
      <c r="R29" s="367"/>
    </row>
    <row r="30" spans="1:18" ht="18" customHeight="1" thickBot="1">
      <c r="A30" s="386"/>
      <c r="B30" s="359"/>
      <c r="C30" s="360"/>
      <c r="D30" s="360"/>
      <c r="E30" s="360"/>
      <c r="F30" s="360"/>
      <c r="G30" s="360"/>
      <c r="H30" s="360"/>
      <c r="I30" s="360"/>
      <c r="J30" s="360"/>
      <c r="K30" s="360"/>
      <c r="L30" s="361"/>
      <c r="M30" s="366"/>
      <c r="N30" s="366"/>
      <c r="O30" s="366"/>
      <c r="P30" s="366"/>
      <c r="Q30" s="366"/>
      <c r="R30" s="367"/>
    </row>
    <row r="31" spans="1:18" ht="18" customHeight="1" thickTop="1">
      <c r="A31" s="349" t="s">
        <v>319</v>
      </c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68"/>
      <c r="N31" s="366"/>
      <c r="O31" s="366"/>
      <c r="P31" s="366"/>
      <c r="Q31" s="366"/>
      <c r="R31" s="367"/>
    </row>
    <row r="32" spans="1:18" ht="18" customHeight="1">
      <c r="A32" s="350"/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68"/>
      <c r="N32" s="366"/>
      <c r="O32" s="366"/>
      <c r="P32" s="366"/>
      <c r="Q32" s="366"/>
      <c r="R32" s="367"/>
    </row>
    <row r="33" spans="1:18" ht="18" customHeight="1">
      <c r="A33" s="350"/>
      <c r="B33" s="356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68"/>
      <c r="N33" s="366"/>
      <c r="O33" s="366"/>
      <c r="P33" s="366"/>
      <c r="Q33" s="366"/>
      <c r="R33" s="367"/>
    </row>
    <row r="34" spans="1:18" ht="18" customHeight="1">
      <c r="A34" s="350"/>
      <c r="B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68"/>
      <c r="N34" s="366"/>
      <c r="O34" s="366"/>
      <c r="P34" s="366"/>
      <c r="Q34" s="366"/>
      <c r="R34" s="367"/>
    </row>
    <row r="35" spans="1:18" ht="18" customHeight="1">
      <c r="A35" s="350"/>
      <c r="B35" s="356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68"/>
      <c r="N35" s="366"/>
      <c r="O35" s="366"/>
      <c r="P35" s="366"/>
      <c r="Q35" s="366"/>
      <c r="R35" s="367"/>
    </row>
    <row r="36" spans="1:18" ht="18" customHeight="1">
      <c r="A36" s="350"/>
      <c r="B36" s="356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68"/>
      <c r="N36" s="366"/>
      <c r="O36" s="366"/>
      <c r="P36" s="366"/>
      <c r="Q36" s="366"/>
      <c r="R36" s="367"/>
    </row>
    <row r="37" spans="1:18" ht="18" customHeight="1">
      <c r="A37" s="350"/>
      <c r="B37" s="356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68"/>
      <c r="N37" s="366"/>
      <c r="O37" s="366"/>
      <c r="P37" s="366"/>
      <c r="Q37" s="366"/>
      <c r="R37" s="367"/>
    </row>
    <row r="38" spans="1:18" ht="18" customHeight="1">
      <c r="A38" s="350"/>
      <c r="B38" s="356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68"/>
      <c r="N38" s="366"/>
      <c r="O38" s="366"/>
      <c r="P38" s="366"/>
      <c r="Q38" s="366"/>
      <c r="R38" s="367"/>
    </row>
    <row r="39" spans="1:18" ht="18" customHeight="1" thickBot="1">
      <c r="A39" s="351"/>
      <c r="B39" s="359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9"/>
      <c r="N39" s="370"/>
      <c r="O39" s="370"/>
      <c r="P39" s="370"/>
      <c r="Q39" s="370"/>
      <c r="R39" s="371"/>
    </row>
    <row r="40" spans="1:18" ht="21" thickBot="1" thickTop="1">
      <c r="A40" s="136" t="s">
        <v>331</v>
      </c>
      <c r="B40" s="136"/>
      <c r="C40" s="129"/>
      <c r="D40" s="128"/>
      <c r="E40" s="128"/>
      <c r="F40" s="128"/>
      <c r="G40" s="352" t="s">
        <v>332</v>
      </c>
      <c r="H40" s="352"/>
      <c r="I40" s="352"/>
      <c r="J40" s="352"/>
      <c r="K40" s="352"/>
      <c r="L40" s="128"/>
      <c r="M40" s="128"/>
      <c r="N40" s="352" t="s">
        <v>333</v>
      </c>
      <c r="O40" s="352"/>
      <c r="P40" s="127"/>
      <c r="Q40" s="127"/>
      <c r="R40" s="127"/>
    </row>
    <row r="41" spans="1:18" ht="33.75" thickBot="1" thickTop="1">
      <c r="A41" s="413" t="s">
        <v>345</v>
      </c>
      <c r="B41" s="414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6"/>
    </row>
    <row r="42" spans="1:18" ht="24.75" customHeight="1" thickBot="1" thickTop="1">
      <c r="A42" s="409" t="s">
        <v>346</v>
      </c>
      <c r="B42" s="410"/>
      <c r="C42" s="411">
        <f>'菜單'!$B$21</f>
        <v>42297</v>
      </c>
      <c r="D42" s="411"/>
      <c r="E42" s="411"/>
      <c r="F42" s="411"/>
      <c r="G42" s="411"/>
      <c r="H42" s="411"/>
      <c r="I42" s="412" t="s">
        <v>347</v>
      </c>
      <c r="J42" s="412"/>
      <c r="K42" s="134" t="str">
        <f>'菜單'!$C$21</f>
        <v>二</v>
      </c>
      <c r="L42" s="412"/>
      <c r="M42" s="412"/>
      <c r="N42" s="412"/>
      <c r="O42" s="134" t="s">
        <v>348</v>
      </c>
      <c r="P42" s="134"/>
      <c r="Q42" s="134"/>
      <c r="R42" s="161"/>
    </row>
    <row r="43" spans="1:18" ht="24.75" customHeight="1" thickTop="1">
      <c r="A43" s="383" t="s">
        <v>349</v>
      </c>
      <c r="B43" s="133" t="s">
        <v>350</v>
      </c>
      <c r="C43" s="384" t="str">
        <f>'菜單'!$D$21</f>
        <v>白飯</v>
      </c>
      <c r="D43" s="384"/>
      <c r="E43" s="384"/>
      <c r="F43" s="384"/>
      <c r="G43" s="384"/>
      <c r="H43" s="384"/>
      <c r="I43" s="384"/>
      <c r="J43" s="384"/>
      <c r="K43" s="385"/>
      <c r="L43" s="386" t="s">
        <v>351</v>
      </c>
      <c r="M43" s="391" t="s">
        <v>352</v>
      </c>
      <c r="N43" s="385"/>
      <c r="O43" s="400"/>
      <c r="P43" s="401"/>
      <c r="Q43" s="401"/>
      <c r="R43" s="402"/>
    </row>
    <row r="44" spans="1:18" ht="24.75" customHeight="1">
      <c r="A44" s="350"/>
      <c r="B44" s="392" t="s">
        <v>353</v>
      </c>
      <c r="C44" s="399" t="str">
        <f>$B$53</f>
        <v>沙茶雞丁</v>
      </c>
      <c r="D44" s="399"/>
      <c r="E44" s="399"/>
      <c r="F44" s="399"/>
      <c r="G44" s="399"/>
      <c r="H44" s="399"/>
      <c r="I44" s="399"/>
      <c r="J44" s="399"/>
      <c r="K44" s="398"/>
      <c r="L44" s="386"/>
      <c r="M44" s="397" t="s">
        <v>354</v>
      </c>
      <c r="N44" s="398"/>
      <c r="O44" s="397"/>
      <c r="P44" s="399"/>
      <c r="Q44" s="399"/>
      <c r="R44" s="398"/>
    </row>
    <row r="45" spans="1:18" ht="24.75" customHeight="1">
      <c r="A45" s="350"/>
      <c r="B45" s="393"/>
      <c r="C45" s="399" t="str">
        <f>$B$56</f>
        <v>炒時蔬</v>
      </c>
      <c r="D45" s="399"/>
      <c r="E45" s="399"/>
      <c r="F45" s="399"/>
      <c r="G45" s="399"/>
      <c r="H45" s="399"/>
      <c r="I45" s="399"/>
      <c r="J45" s="399"/>
      <c r="K45" s="398"/>
      <c r="L45" s="386"/>
      <c r="M45" s="397" t="s">
        <v>355</v>
      </c>
      <c r="N45" s="398"/>
      <c r="O45" s="397"/>
      <c r="P45" s="399"/>
      <c r="Q45" s="399"/>
      <c r="R45" s="398"/>
    </row>
    <row r="46" spans="1:18" ht="24.75" customHeight="1">
      <c r="A46" s="350"/>
      <c r="B46" s="394"/>
      <c r="C46" s="399"/>
      <c r="D46" s="399"/>
      <c r="E46" s="399"/>
      <c r="F46" s="399"/>
      <c r="G46" s="399"/>
      <c r="H46" s="399"/>
      <c r="I46" s="399"/>
      <c r="J46" s="399"/>
      <c r="K46" s="398"/>
      <c r="L46" s="386"/>
      <c r="M46" s="397" t="s">
        <v>356</v>
      </c>
      <c r="N46" s="398"/>
      <c r="O46" s="397"/>
      <c r="P46" s="399"/>
      <c r="Q46" s="399"/>
      <c r="R46" s="398"/>
    </row>
    <row r="47" spans="1:18" ht="24.75" customHeight="1">
      <c r="A47" s="350"/>
      <c r="B47" s="132" t="s">
        <v>357</v>
      </c>
      <c r="C47" s="399" t="str">
        <f>$B$59</f>
        <v>山藥紅棗湯</v>
      </c>
      <c r="D47" s="399"/>
      <c r="E47" s="399"/>
      <c r="F47" s="399"/>
      <c r="G47" s="399"/>
      <c r="H47" s="399"/>
      <c r="I47" s="399"/>
      <c r="J47" s="399"/>
      <c r="K47" s="398"/>
      <c r="L47" s="386"/>
      <c r="M47" s="397" t="s">
        <v>358</v>
      </c>
      <c r="N47" s="398"/>
      <c r="O47" s="397"/>
      <c r="P47" s="399"/>
      <c r="Q47" s="399"/>
      <c r="R47" s="398"/>
    </row>
    <row r="48" spans="1:18" ht="24.75" customHeight="1">
      <c r="A48" s="350"/>
      <c r="B48" s="132" t="s">
        <v>359</v>
      </c>
      <c r="C48" s="399"/>
      <c r="D48" s="399"/>
      <c r="E48" s="399"/>
      <c r="F48" s="399"/>
      <c r="G48" s="399"/>
      <c r="H48" s="399"/>
      <c r="I48" s="399"/>
      <c r="J48" s="399"/>
      <c r="K48" s="398"/>
      <c r="L48" s="386"/>
      <c r="M48" s="397"/>
      <c r="N48" s="398"/>
      <c r="O48" s="397"/>
      <c r="P48" s="399"/>
      <c r="Q48" s="399"/>
      <c r="R48" s="398"/>
    </row>
    <row r="49" spans="1:18" ht="24.75" customHeight="1" thickBot="1">
      <c r="A49" s="351"/>
      <c r="B49" s="135" t="s">
        <v>360</v>
      </c>
      <c r="C49" s="406"/>
      <c r="D49" s="406"/>
      <c r="E49" s="406"/>
      <c r="F49" s="406"/>
      <c r="G49" s="406"/>
      <c r="H49" s="406"/>
      <c r="I49" s="406"/>
      <c r="J49" s="406"/>
      <c r="K49" s="382"/>
      <c r="L49" s="387"/>
      <c r="M49" s="381" t="s">
        <v>361</v>
      </c>
      <c r="N49" s="382"/>
      <c r="O49" s="395"/>
      <c r="P49" s="396"/>
      <c r="Q49" s="396"/>
      <c r="R49" s="160" t="s">
        <v>362</v>
      </c>
    </row>
    <row r="50" spans="1:18" ht="24.75" customHeight="1" thickBot="1" thickTop="1">
      <c r="A50" s="386" t="s">
        <v>363</v>
      </c>
      <c r="B50" s="388" t="s">
        <v>364</v>
      </c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90"/>
    </row>
    <row r="51" spans="1:18" ht="18" customHeight="1" thickTop="1">
      <c r="A51" s="386"/>
      <c r="B51" s="403" t="s">
        <v>365</v>
      </c>
      <c r="C51" s="394" t="s">
        <v>366</v>
      </c>
      <c r="D51" s="418" t="s">
        <v>367</v>
      </c>
      <c r="E51" s="372" t="s">
        <v>368</v>
      </c>
      <c r="F51" s="373"/>
      <c r="G51" s="374"/>
      <c r="H51" s="375" t="s">
        <v>369</v>
      </c>
      <c r="I51" s="373"/>
      <c r="J51" s="376"/>
      <c r="K51" s="394" t="s">
        <v>366</v>
      </c>
      <c r="L51" s="418" t="s">
        <v>367</v>
      </c>
      <c r="M51" s="372" t="s">
        <v>368</v>
      </c>
      <c r="N51" s="373"/>
      <c r="O51" s="374"/>
      <c r="P51" s="375" t="s">
        <v>369</v>
      </c>
      <c r="Q51" s="373"/>
      <c r="R51" s="376"/>
    </row>
    <row r="52" spans="1:18" ht="18" customHeight="1" thickBot="1">
      <c r="A52" s="386"/>
      <c r="B52" s="404"/>
      <c r="C52" s="419"/>
      <c r="D52" s="424"/>
      <c r="E52" s="169" t="s">
        <v>370</v>
      </c>
      <c r="F52" s="167" t="s">
        <v>371</v>
      </c>
      <c r="G52" s="167" t="s">
        <v>372</v>
      </c>
      <c r="H52" s="167" t="s">
        <v>373</v>
      </c>
      <c r="I52" s="167" t="s">
        <v>374</v>
      </c>
      <c r="J52" s="168" t="s">
        <v>375</v>
      </c>
      <c r="K52" s="419"/>
      <c r="L52" s="421"/>
      <c r="M52" s="166" t="s">
        <v>370</v>
      </c>
      <c r="N52" s="167" t="s">
        <v>371</v>
      </c>
      <c r="O52" s="167" t="s">
        <v>372</v>
      </c>
      <c r="P52" s="167" t="s">
        <v>373</v>
      </c>
      <c r="Q52" s="167" t="s">
        <v>374</v>
      </c>
      <c r="R52" s="168" t="s">
        <v>375</v>
      </c>
    </row>
    <row r="53" spans="1:18" ht="18" customHeight="1" thickTop="1">
      <c r="A53" s="386"/>
      <c r="B53" s="422" t="str">
        <f>'菜單'!E21</f>
        <v>沙茶雞丁</v>
      </c>
      <c r="C53" s="171" t="str">
        <f>'菜單'!F21</f>
        <v>雞丁</v>
      </c>
      <c r="D53" s="172" t="e">
        <f>菜單!#REF!</f>
        <v>#REF!</v>
      </c>
      <c r="E53" s="170"/>
      <c r="F53" s="152"/>
      <c r="G53" s="152"/>
      <c r="H53" s="152"/>
      <c r="I53" s="152"/>
      <c r="J53" s="151"/>
      <c r="K53" s="173" t="str">
        <f>'菜單'!H21</f>
        <v>沙茶醬</v>
      </c>
      <c r="L53" s="172" t="e">
        <f>菜單!#REF!</f>
        <v>#REF!</v>
      </c>
      <c r="M53" s="130"/>
      <c r="N53" s="152"/>
      <c r="O53" s="152"/>
      <c r="P53" s="152"/>
      <c r="Q53" s="152"/>
      <c r="R53" s="151"/>
    </row>
    <row r="54" spans="1:18" ht="18" customHeight="1">
      <c r="A54" s="386"/>
      <c r="B54" s="422"/>
      <c r="C54" s="174" t="e">
        <f>菜單!#REF!</f>
        <v>#REF!</v>
      </c>
      <c r="D54" s="175" t="e">
        <f>菜單!#REF!</f>
        <v>#REF!</v>
      </c>
      <c r="E54" s="138"/>
      <c r="F54" s="124"/>
      <c r="G54" s="124"/>
      <c r="H54" s="124"/>
      <c r="I54" s="124"/>
      <c r="J54" s="140"/>
      <c r="K54" s="173" t="e">
        <f>菜單!#REF!</f>
        <v>#REF!</v>
      </c>
      <c r="L54" s="175" t="e">
        <f>菜單!#REF!</f>
        <v>#REF!</v>
      </c>
      <c r="M54" s="138"/>
      <c r="N54" s="124"/>
      <c r="O54" s="124"/>
      <c r="P54" s="124"/>
      <c r="Q54" s="124"/>
      <c r="R54" s="140"/>
    </row>
    <row r="55" spans="1:18" ht="18" customHeight="1" thickBot="1">
      <c r="A55" s="386"/>
      <c r="B55" s="423"/>
      <c r="C55" s="176" t="str">
        <f>'菜單'!F23</f>
        <v>青蔥</v>
      </c>
      <c r="D55" s="177" t="e">
        <f>菜單!#REF!</f>
        <v>#REF!</v>
      </c>
      <c r="E55" s="155"/>
      <c r="F55" s="156"/>
      <c r="G55" s="157"/>
      <c r="H55" s="156"/>
      <c r="I55" s="157"/>
      <c r="J55" s="146"/>
      <c r="K55" s="176">
        <f>'菜單'!H23</f>
        <v>0</v>
      </c>
      <c r="L55" s="177" t="e">
        <f>菜單!#REF!</f>
        <v>#REF!</v>
      </c>
      <c r="M55" s="155"/>
      <c r="N55" s="159"/>
      <c r="O55" s="159"/>
      <c r="P55" s="159"/>
      <c r="Q55" s="159"/>
      <c r="R55" s="146"/>
    </row>
    <row r="56" spans="1:18" ht="18" customHeight="1" thickTop="1">
      <c r="A56" s="386"/>
      <c r="B56" s="425" t="str">
        <f>'菜單'!E27</f>
        <v>炒時蔬</v>
      </c>
      <c r="C56" s="171" t="str">
        <f>'菜單'!F27</f>
        <v>時蔬</v>
      </c>
      <c r="D56" s="178" t="e">
        <f>菜單!#REF!</f>
        <v>#REF!</v>
      </c>
      <c r="E56" s="130"/>
      <c r="F56" s="149"/>
      <c r="G56" s="150"/>
      <c r="H56" s="149"/>
      <c r="I56" s="150"/>
      <c r="J56" s="151"/>
      <c r="K56" s="173">
        <f>'菜單'!H27</f>
        <v>0</v>
      </c>
      <c r="L56" s="178" t="e">
        <f>菜單!#REF!</f>
        <v>#REF!</v>
      </c>
      <c r="M56" s="130"/>
      <c r="N56" s="152"/>
      <c r="O56" s="152"/>
      <c r="P56" s="152"/>
      <c r="Q56" s="152"/>
      <c r="R56" s="151"/>
    </row>
    <row r="57" spans="1:18" ht="18" customHeight="1">
      <c r="A57" s="386"/>
      <c r="B57" s="422"/>
      <c r="C57" s="174" t="str">
        <f>'菜單'!F28</f>
        <v>蒜粗</v>
      </c>
      <c r="D57" s="175" t="e">
        <f>菜單!#REF!</f>
        <v>#REF!</v>
      </c>
      <c r="E57" s="138"/>
      <c r="F57" s="125"/>
      <c r="G57" s="126"/>
      <c r="H57" s="125"/>
      <c r="I57" s="126"/>
      <c r="J57" s="140"/>
      <c r="K57" s="173">
        <f>'菜單'!H28</f>
        <v>0</v>
      </c>
      <c r="L57" s="175" t="e">
        <f>菜單!#REF!</f>
        <v>#REF!</v>
      </c>
      <c r="M57" s="138"/>
      <c r="N57" s="124"/>
      <c r="O57" s="124"/>
      <c r="P57" s="124"/>
      <c r="Q57" s="124"/>
      <c r="R57" s="140"/>
    </row>
    <row r="58" spans="1:18" ht="18" customHeight="1" thickBot="1">
      <c r="A58" s="386"/>
      <c r="B58" s="423"/>
      <c r="C58" s="176">
        <f>'菜單'!F29</f>
        <v>0</v>
      </c>
      <c r="D58" s="177" t="e">
        <f>菜單!#REF!</f>
        <v>#REF!</v>
      </c>
      <c r="E58" s="155"/>
      <c r="F58" s="159"/>
      <c r="G58" s="159"/>
      <c r="H58" s="159"/>
      <c r="I58" s="159"/>
      <c r="J58" s="146"/>
      <c r="K58" s="176">
        <f>'菜單'!H29</f>
        <v>0</v>
      </c>
      <c r="L58" s="177" t="e">
        <f>菜單!#REF!</f>
        <v>#REF!</v>
      </c>
      <c r="M58" s="155"/>
      <c r="N58" s="159"/>
      <c r="O58" s="159"/>
      <c r="P58" s="159"/>
      <c r="Q58" s="159"/>
      <c r="R58" s="146"/>
    </row>
    <row r="59" spans="1:18" ht="18" customHeight="1" thickTop="1">
      <c r="A59" s="386"/>
      <c r="B59" s="425" t="str">
        <f>'菜單'!E30</f>
        <v>山藥紅棗湯</v>
      </c>
      <c r="C59" s="171" t="str">
        <f>'菜單'!F30</f>
        <v>山藥</v>
      </c>
      <c r="D59" s="178" t="e">
        <f>菜單!#REF!</f>
        <v>#REF!</v>
      </c>
      <c r="E59" s="130"/>
      <c r="F59" s="152"/>
      <c r="G59" s="152"/>
      <c r="H59" s="152"/>
      <c r="I59" s="152"/>
      <c r="J59" s="151"/>
      <c r="K59" s="173">
        <f>'菜單'!H30</f>
        <v>0</v>
      </c>
      <c r="L59" s="178" t="e">
        <f>菜單!#REF!</f>
        <v>#REF!</v>
      </c>
      <c r="M59" s="130"/>
      <c r="N59" s="152"/>
      <c r="O59" s="152"/>
      <c r="P59" s="152"/>
      <c r="Q59" s="152"/>
      <c r="R59" s="151"/>
    </row>
    <row r="60" spans="1:18" ht="18" customHeight="1">
      <c r="A60" s="386"/>
      <c r="B60" s="422"/>
      <c r="C60" s="174" t="str">
        <f>'菜單'!F31</f>
        <v>紅棗</v>
      </c>
      <c r="D60" s="175" t="e">
        <f>菜單!#REF!</f>
        <v>#REF!</v>
      </c>
      <c r="E60" s="138"/>
      <c r="F60" s="124"/>
      <c r="G60" s="124"/>
      <c r="H60" s="124"/>
      <c r="I60" s="124"/>
      <c r="J60" s="140"/>
      <c r="K60" s="173">
        <f>'菜單'!H31</f>
        <v>0</v>
      </c>
      <c r="L60" s="175" t="e">
        <f>菜單!#REF!</f>
        <v>#REF!</v>
      </c>
      <c r="M60" s="138"/>
      <c r="N60" s="124"/>
      <c r="O60" s="124"/>
      <c r="P60" s="124"/>
      <c r="Q60" s="124"/>
      <c r="R60" s="140"/>
    </row>
    <row r="61" spans="1:18" ht="18" customHeight="1" thickBot="1">
      <c r="A61" s="386"/>
      <c r="B61" s="423"/>
      <c r="C61" s="173" t="str">
        <f>'菜單'!F32</f>
        <v>小薏仁</v>
      </c>
      <c r="D61" s="177" t="e">
        <f>菜單!#REF!</f>
        <v>#REF!</v>
      </c>
      <c r="E61" s="155"/>
      <c r="F61" s="137"/>
      <c r="G61" s="137"/>
      <c r="H61" s="137"/>
      <c r="I61" s="137"/>
      <c r="J61" s="146"/>
      <c r="K61" s="173">
        <f>'菜單'!H32</f>
        <v>0</v>
      </c>
      <c r="L61" s="177" t="e">
        <f>菜單!#REF!</f>
        <v>#REF!</v>
      </c>
      <c r="M61" s="155"/>
      <c r="N61" s="137"/>
      <c r="O61" s="137"/>
      <c r="P61" s="137"/>
      <c r="Q61" s="137"/>
      <c r="R61" s="141"/>
    </row>
    <row r="62" spans="1:18" ht="18" customHeight="1" thickBot="1" thickTop="1">
      <c r="A62" s="386"/>
      <c r="B62" s="353"/>
      <c r="C62" s="354"/>
      <c r="D62" s="357"/>
      <c r="E62" s="354"/>
      <c r="F62" s="354"/>
      <c r="G62" s="354"/>
      <c r="H62" s="354"/>
      <c r="I62" s="354"/>
      <c r="J62" s="354"/>
      <c r="K62" s="354"/>
      <c r="L62" s="358"/>
      <c r="M62" s="362" t="s">
        <v>376</v>
      </c>
      <c r="N62" s="362"/>
      <c r="O62" s="362"/>
      <c r="P62" s="362"/>
      <c r="Q62" s="362"/>
      <c r="R62" s="363"/>
    </row>
    <row r="63" spans="1:18" ht="18" customHeight="1" thickTop="1">
      <c r="A63" s="386"/>
      <c r="B63" s="356"/>
      <c r="C63" s="357"/>
      <c r="D63" s="357"/>
      <c r="E63" s="357"/>
      <c r="F63" s="357"/>
      <c r="G63" s="357"/>
      <c r="H63" s="357"/>
      <c r="I63" s="357"/>
      <c r="J63" s="357"/>
      <c r="K63" s="357"/>
      <c r="L63" s="358"/>
      <c r="M63" s="364" t="s">
        <v>377</v>
      </c>
      <c r="N63" s="364"/>
      <c r="O63" s="364"/>
      <c r="P63" s="364"/>
      <c r="Q63" s="364"/>
      <c r="R63" s="365"/>
    </row>
    <row r="64" spans="1:18" ht="18" customHeight="1">
      <c r="A64" s="386"/>
      <c r="B64" s="356"/>
      <c r="C64" s="357"/>
      <c r="D64" s="357"/>
      <c r="E64" s="357"/>
      <c r="F64" s="357"/>
      <c r="G64" s="357"/>
      <c r="H64" s="357"/>
      <c r="I64" s="357"/>
      <c r="J64" s="357"/>
      <c r="K64" s="357"/>
      <c r="L64" s="358"/>
      <c r="M64" s="366"/>
      <c r="N64" s="366"/>
      <c r="O64" s="366"/>
      <c r="P64" s="366"/>
      <c r="Q64" s="366"/>
      <c r="R64" s="367"/>
    </row>
    <row r="65" spans="1:18" ht="18" customHeight="1">
      <c r="A65" s="386"/>
      <c r="B65" s="356"/>
      <c r="C65" s="357"/>
      <c r="D65" s="357"/>
      <c r="E65" s="357"/>
      <c r="F65" s="357"/>
      <c r="G65" s="357"/>
      <c r="H65" s="357"/>
      <c r="I65" s="357"/>
      <c r="J65" s="357"/>
      <c r="K65" s="357"/>
      <c r="L65" s="358"/>
      <c r="M65" s="366"/>
      <c r="N65" s="366"/>
      <c r="O65" s="366"/>
      <c r="P65" s="366"/>
      <c r="Q65" s="366"/>
      <c r="R65" s="367"/>
    </row>
    <row r="66" spans="1:18" ht="18" customHeight="1">
      <c r="A66" s="386"/>
      <c r="B66" s="356"/>
      <c r="C66" s="357"/>
      <c r="D66" s="357"/>
      <c r="E66" s="357"/>
      <c r="F66" s="357"/>
      <c r="G66" s="357"/>
      <c r="H66" s="357"/>
      <c r="I66" s="357"/>
      <c r="J66" s="357"/>
      <c r="K66" s="357"/>
      <c r="L66" s="358"/>
      <c r="M66" s="366"/>
      <c r="N66" s="366"/>
      <c r="O66" s="366"/>
      <c r="P66" s="366"/>
      <c r="Q66" s="366"/>
      <c r="R66" s="367"/>
    </row>
    <row r="67" spans="1:18" ht="18" customHeight="1">
      <c r="A67" s="386"/>
      <c r="B67" s="356"/>
      <c r="C67" s="357"/>
      <c r="D67" s="357"/>
      <c r="E67" s="357"/>
      <c r="F67" s="357"/>
      <c r="G67" s="357"/>
      <c r="H67" s="357"/>
      <c r="I67" s="357"/>
      <c r="J67" s="357"/>
      <c r="K67" s="357"/>
      <c r="L67" s="358"/>
      <c r="M67" s="366"/>
      <c r="N67" s="366"/>
      <c r="O67" s="366"/>
      <c r="P67" s="366"/>
      <c r="Q67" s="366"/>
      <c r="R67" s="367"/>
    </row>
    <row r="68" spans="1:18" ht="18" customHeight="1">
      <c r="A68" s="386"/>
      <c r="B68" s="356"/>
      <c r="C68" s="357"/>
      <c r="D68" s="357"/>
      <c r="E68" s="357"/>
      <c r="F68" s="357"/>
      <c r="G68" s="357"/>
      <c r="H68" s="357"/>
      <c r="I68" s="357"/>
      <c r="J68" s="357"/>
      <c r="K68" s="357"/>
      <c r="L68" s="358"/>
      <c r="M68" s="366"/>
      <c r="N68" s="366"/>
      <c r="O68" s="366"/>
      <c r="P68" s="366"/>
      <c r="Q68" s="366"/>
      <c r="R68" s="367"/>
    </row>
    <row r="69" spans="1:18" ht="18" customHeight="1">
      <c r="A69" s="386"/>
      <c r="B69" s="356"/>
      <c r="C69" s="357"/>
      <c r="D69" s="357"/>
      <c r="E69" s="357"/>
      <c r="F69" s="357"/>
      <c r="G69" s="357"/>
      <c r="H69" s="357"/>
      <c r="I69" s="357"/>
      <c r="J69" s="357"/>
      <c r="K69" s="357"/>
      <c r="L69" s="358"/>
      <c r="M69" s="366"/>
      <c r="N69" s="366"/>
      <c r="O69" s="366"/>
      <c r="P69" s="366"/>
      <c r="Q69" s="366"/>
      <c r="R69" s="367"/>
    </row>
    <row r="70" spans="1:18" ht="18" customHeight="1" thickBot="1">
      <c r="A70" s="386"/>
      <c r="B70" s="359"/>
      <c r="C70" s="360"/>
      <c r="D70" s="360"/>
      <c r="E70" s="360"/>
      <c r="F70" s="360"/>
      <c r="G70" s="360"/>
      <c r="H70" s="360"/>
      <c r="I70" s="360"/>
      <c r="J70" s="360"/>
      <c r="K70" s="360"/>
      <c r="L70" s="361"/>
      <c r="M70" s="366"/>
      <c r="N70" s="366"/>
      <c r="O70" s="366"/>
      <c r="P70" s="366"/>
      <c r="Q70" s="366"/>
      <c r="R70" s="367"/>
    </row>
    <row r="71" spans="1:18" ht="16.5" customHeight="1" thickTop="1">
      <c r="A71" s="349" t="s">
        <v>378</v>
      </c>
      <c r="B71" s="353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68"/>
      <c r="N71" s="366"/>
      <c r="O71" s="366"/>
      <c r="P71" s="366"/>
      <c r="Q71" s="366"/>
      <c r="R71" s="367"/>
    </row>
    <row r="72" spans="1:18" ht="16.5" customHeight="1">
      <c r="A72" s="350"/>
      <c r="B72" s="356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68"/>
      <c r="N72" s="366"/>
      <c r="O72" s="366"/>
      <c r="P72" s="366"/>
      <c r="Q72" s="366"/>
      <c r="R72" s="367"/>
    </row>
    <row r="73" spans="1:18" ht="16.5" customHeight="1">
      <c r="A73" s="350"/>
      <c r="B73" s="356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68"/>
      <c r="N73" s="366"/>
      <c r="O73" s="366"/>
      <c r="P73" s="366"/>
      <c r="Q73" s="366"/>
      <c r="R73" s="367"/>
    </row>
    <row r="74" spans="1:18" ht="16.5" customHeight="1">
      <c r="A74" s="350"/>
      <c r="B74" s="356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68"/>
      <c r="N74" s="366"/>
      <c r="O74" s="366"/>
      <c r="P74" s="366"/>
      <c r="Q74" s="366"/>
      <c r="R74" s="367"/>
    </row>
    <row r="75" spans="1:18" ht="16.5" customHeight="1">
      <c r="A75" s="350"/>
      <c r="B75" s="356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68"/>
      <c r="N75" s="366"/>
      <c r="O75" s="366"/>
      <c r="P75" s="366"/>
      <c r="Q75" s="366"/>
      <c r="R75" s="367"/>
    </row>
    <row r="76" spans="1:18" ht="16.5" customHeight="1">
      <c r="A76" s="350"/>
      <c r="B76" s="356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68"/>
      <c r="N76" s="366"/>
      <c r="O76" s="366"/>
      <c r="P76" s="366"/>
      <c r="Q76" s="366"/>
      <c r="R76" s="367"/>
    </row>
    <row r="77" spans="1:18" ht="16.5" customHeight="1">
      <c r="A77" s="350"/>
      <c r="B77" s="356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68"/>
      <c r="N77" s="366"/>
      <c r="O77" s="366"/>
      <c r="P77" s="366"/>
      <c r="Q77" s="366"/>
      <c r="R77" s="367"/>
    </row>
    <row r="78" spans="1:18" ht="16.5" customHeight="1">
      <c r="A78" s="350"/>
      <c r="B78" s="356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68"/>
      <c r="N78" s="366"/>
      <c r="O78" s="366"/>
      <c r="P78" s="366"/>
      <c r="Q78" s="366"/>
      <c r="R78" s="367"/>
    </row>
    <row r="79" spans="1:18" ht="16.5" customHeight="1" thickBot="1">
      <c r="A79" s="351"/>
      <c r="B79" s="359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9"/>
      <c r="N79" s="370"/>
      <c r="O79" s="370"/>
      <c r="P79" s="370"/>
      <c r="Q79" s="370"/>
      <c r="R79" s="371"/>
    </row>
    <row r="80" spans="1:18" ht="21" thickBot="1" thickTop="1">
      <c r="A80" s="136" t="s">
        <v>379</v>
      </c>
      <c r="B80" s="136"/>
      <c r="C80" s="129"/>
      <c r="D80" s="128"/>
      <c r="E80" s="128"/>
      <c r="F80" s="128"/>
      <c r="G80" s="352" t="s">
        <v>380</v>
      </c>
      <c r="H80" s="352"/>
      <c r="I80" s="352"/>
      <c r="J80" s="352"/>
      <c r="K80" s="352"/>
      <c r="L80" s="128"/>
      <c r="M80" s="128"/>
      <c r="N80" s="352" t="s">
        <v>381</v>
      </c>
      <c r="O80" s="352"/>
      <c r="P80" s="127"/>
      <c r="Q80" s="127"/>
      <c r="R80" s="127"/>
    </row>
    <row r="81" spans="1:18" ht="33.75" thickBot="1" thickTop="1">
      <c r="A81" s="413" t="s">
        <v>345</v>
      </c>
      <c r="B81" s="414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6"/>
    </row>
    <row r="82" spans="1:18" ht="24.75" customHeight="1" thickBot="1" thickTop="1">
      <c r="A82" s="409" t="s">
        <v>346</v>
      </c>
      <c r="B82" s="410"/>
      <c r="C82" s="411">
        <f>'菜單'!$B$34</f>
        <v>42298</v>
      </c>
      <c r="D82" s="411"/>
      <c r="E82" s="411"/>
      <c r="F82" s="411"/>
      <c r="G82" s="411"/>
      <c r="H82" s="411"/>
      <c r="I82" s="412" t="s">
        <v>347</v>
      </c>
      <c r="J82" s="412"/>
      <c r="K82" s="134" t="str">
        <f>'菜單'!$C$34</f>
        <v>三</v>
      </c>
      <c r="L82" s="412"/>
      <c r="M82" s="412"/>
      <c r="N82" s="412"/>
      <c r="O82" s="134" t="s">
        <v>348</v>
      </c>
      <c r="P82" s="134"/>
      <c r="Q82" s="134"/>
      <c r="R82" s="161"/>
    </row>
    <row r="83" spans="1:18" ht="24.75" customHeight="1" thickTop="1">
      <c r="A83" s="383" t="s">
        <v>349</v>
      </c>
      <c r="B83" s="133" t="s">
        <v>350</v>
      </c>
      <c r="C83" s="384" t="str">
        <f>'菜單'!$D$34</f>
        <v>米粉</v>
      </c>
      <c r="D83" s="384"/>
      <c r="E83" s="384"/>
      <c r="F83" s="384"/>
      <c r="G83" s="384"/>
      <c r="H83" s="384"/>
      <c r="I83" s="384"/>
      <c r="J83" s="384"/>
      <c r="K83" s="385"/>
      <c r="L83" s="386" t="s">
        <v>351</v>
      </c>
      <c r="M83" s="391" t="s">
        <v>352</v>
      </c>
      <c r="N83" s="385"/>
      <c r="O83" s="400"/>
      <c r="P83" s="401"/>
      <c r="Q83" s="401"/>
      <c r="R83" s="402"/>
    </row>
    <row r="84" spans="1:18" ht="24.75" customHeight="1">
      <c r="A84" s="350"/>
      <c r="B84" s="392" t="s">
        <v>353</v>
      </c>
      <c r="C84" s="397" t="str">
        <f>$B$93</f>
        <v>金瓜米粉</v>
      </c>
      <c r="D84" s="399"/>
      <c r="E84" s="399"/>
      <c r="F84" s="399"/>
      <c r="G84" s="399"/>
      <c r="H84" s="399"/>
      <c r="I84" s="399"/>
      <c r="J84" s="399"/>
      <c r="K84" s="398"/>
      <c r="L84" s="386"/>
      <c r="M84" s="397" t="s">
        <v>354</v>
      </c>
      <c r="N84" s="398"/>
      <c r="O84" s="397"/>
      <c r="P84" s="399"/>
      <c r="Q84" s="399"/>
      <c r="R84" s="398"/>
    </row>
    <row r="85" spans="1:18" ht="24.75" customHeight="1">
      <c r="A85" s="350"/>
      <c r="B85" s="393"/>
      <c r="C85" s="399" t="str">
        <f>$B$96</f>
        <v>芋頭排骨湯</v>
      </c>
      <c r="D85" s="399"/>
      <c r="E85" s="399"/>
      <c r="F85" s="399"/>
      <c r="G85" s="399"/>
      <c r="H85" s="399"/>
      <c r="I85" s="399"/>
      <c r="J85" s="399"/>
      <c r="K85" s="398"/>
      <c r="L85" s="386"/>
      <c r="M85" s="397" t="s">
        <v>355</v>
      </c>
      <c r="N85" s="398"/>
      <c r="O85" s="397"/>
      <c r="P85" s="399"/>
      <c r="Q85" s="399"/>
      <c r="R85" s="398"/>
    </row>
    <row r="86" spans="1:18" ht="24.75" customHeight="1">
      <c r="A86" s="350"/>
      <c r="B86" s="394"/>
      <c r="C86" s="399"/>
      <c r="D86" s="399"/>
      <c r="E86" s="399"/>
      <c r="F86" s="399"/>
      <c r="G86" s="399"/>
      <c r="H86" s="399"/>
      <c r="I86" s="399"/>
      <c r="J86" s="399"/>
      <c r="K86" s="398"/>
      <c r="L86" s="386"/>
      <c r="M86" s="397" t="s">
        <v>356</v>
      </c>
      <c r="N86" s="398"/>
      <c r="O86" s="397"/>
      <c r="P86" s="399"/>
      <c r="Q86" s="399"/>
      <c r="R86" s="398"/>
    </row>
    <row r="87" spans="1:18" ht="24.75" customHeight="1">
      <c r="A87" s="350"/>
      <c r="B87" s="132" t="s">
        <v>357</v>
      </c>
      <c r="C87" s="399" t="str">
        <f>$B$99</f>
        <v>山藥紅棗湯</v>
      </c>
      <c r="D87" s="399"/>
      <c r="E87" s="399"/>
      <c r="F87" s="399"/>
      <c r="G87" s="399"/>
      <c r="H87" s="399"/>
      <c r="I87" s="399"/>
      <c r="J87" s="399"/>
      <c r="K87" s="398"/>
      <c r="L87" s="386"/>
      <c r="M87" s="397" t="s">
        <v>358</v>
      </c>
      <c r="N87" s="398"/>
      <c r="O87" s="397"/>
      <c r="P87" s="399"/>
      <c r="Q87" s="399"/>
      <c r="R87" s="398"/>
    </row>
    <row r="88" spans="1:18" ht="24.75" customHeight="1">
      <c r="A88" s="350"/>
      <c r="B88" s="132" t="s">
        <v>359</v>
      </c>
      <c r="C88" s="399"/>
      <c r="D88" s="399"/>
      <c r="E88" s="399"/>
      <c r="F88" s="399"/>
      <c r="G88" s="399"/>
      <c r="H88" s="399"/>
      <c r="I88" s="399"/>
      <c r="J88" s="399"/>
      <c r="K88" s="398"/>
      <c r="L88" s="386"/>
      <c r="M88" s="397"/>
      <c r="N88" s="398"/>
      <c r="O88" s="397"/>
      <c r="P88" s="399"/>
      <c r="Q88" s="399"/>
      <c r="R88" s="398"/>
    </row>
    <row r="89" spans="1:18" ht="24.75" customHeight="1" thickBot="1">
      <c r="A89" s="351"/>
      <c r="B89" s="135" t="s">
        <v>360</v>
      </c>
      <c r="C89" s="406"/>
      <c r="D89" s="406"/>
      <c r="E89" s="406"/>
      <c r="F89" s="406"/>
      <c r="G89" s="406"/>
      <c r="H89" s="406"/>
      <c r="I89" s="406"/>
      <c r="J89" s="406"/>
      <c r="K89" s="382"/>
      <c r="L89" s="387"/>
      <c r="M89" s="381" t="s">
        <v>361</v>
      </c>
      <c r="N89" s="382"/>
      <c r="O89" s="395"/>
      <c r="P89" s="396"/>
      <c r="Q89" s="396"/>
      <c r="R89" s="160" t="s">
        <v>362</v>
      </c>
    </row>
    <row r="90" spans="1:18" ht="24.75" customHeight="1" thickBot="1" thickTop="1">
      <c r="A90" s="386" t="s">
        <v>363</v>
      </c>
      <c r="B90" s="389" t="s">
        <v>364</v>
      </c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90"/>
    </row>
    <row r="91" spans="1:18" ht="18" customHeight="1" thickTop="1">
      <c r="A91" s="386"/>
      <c r="B91" s="403" t="s">
        <v>365</v>
      </c>
      <c r="C91" s="420" t="s">
        <v>366</v>
      </c>
      <c r="D91" s="418" t="s">
        <v>367</v>
      </c>
      <c r="E91" s="372" t="s">
        <v>368</v>
      </c>
      <c r="F91" s="373"/>
      <c r="G91" s="374"/>
      <c r="H91" s="375" t="s">
        <v>369</v>
      </c>
      <c r="I91" s="373"/>
      <c r="J91" s="376"/>
      <c r="K91" s="394" t="s">
        <v>366</v>
      </c>
      <c r="L91" s="418" t="s">
        <v>367</v>
      </c>
      <c r="M91" s="372" t="s">
        <v>368</v>
      </c>
      <c r="N91" s="373"/>
      <c r="O91" s="374"/>
      <c r="P91" s="375" t="s">
        <v>369</v>
      </c>
      <c r="Q91" s="373"/>
      <c r="R91" s="376"/>
    </row>
    <row r="92" spans="1:18" ht="18" customHeight="1" thickBot="1">
      <c r="A92" s="386"/>
      <c r="B92" s="404"/>
      <c r="C92" s="408"/>
      <c r="D92" s="405"/>
      <c r="E92" s="166" t="s">
        <v>370</v>
      </c>
      <c r="F92" s="167" t="s">
        <v>371</v>
      </c>
      <c r="G92" s="167" t="s">
        <v>372</v>
      </c>
      <c r="H92" s="167" t="s">
        <v>373</v>
      </c>
      <c r="I92" s="167" t="s">
        <v>374</v>
      </c>
      <c r="J92" s="168" t="s">
        <v>375</v>
      </c>
      <c r="K92" s="419"/>
      <c r="L92" s="380"/>
      <c r="M92" s="166" t="s">
        <v>370</v>
      </c>
      <c r="N92" s="167" t="s">
        <v>371</v>
      </c>
      <c r="O92" s="167" t="s">
        <v>372</v>
      </c>
      <c r="P92" s="167" t="s">
        <v>373</v>
      </c>
      <c r="Q92" s="167" t="s">
        <v>374</v>
      </c>
      <c r="R92" s="168" t="s">
        <v>375</v>
      </c>
    </row>
    <row r="93" spans="1:18" ht="18" customHeight="1" thickTop="1">
      <c r="A93" s="386"/>
      <c r="B93" s="377" t="str">
        <f>'菜單'!E34</f>
        <v>金瓜米粉</v>
      </c>
      <c r="C93" s="179" t="str">
        <f>'菜單'!F34</f>
        <v>米粉</v>
      </c>
      <c r="D93" s="178" t="e">
        <f>菜單!#REF!</f>
        <v>#REF!</v>
      </c>
      <c r="E93" s="130"/>
      <c r="F93" s="152"/>
      <c r="G93" s="152"/>
      <c r="H93" s="152"/>
      <c r="I93" s="152"/>
      <c r="J93" s="151"/>
      <c r="K93" s="179" t="str">
        <f>'菜單'!H34</f>
        <v>鮮香菇</v>
      </c>
      <c r="L93" s="183" t="e">
        <f>菜單!#REF!</f>
        <v>#REF!</v>
      </c>
      <c r="M93" s="164"/>
      <c r="N93" s="152"/>
      <c r="O93" s="152"/>
      <c r="P93" s="152"/>
      <c r="Q93" s="152"/>
      <c r="R93" s="151"/>
    </row>
    <row r="94" spans="1:18" ht="18" customHeight="1">
      <c r="A94" s="386"/>
      <c r="B94" s="377"/>
      <c r="C94" s="179" t="str">
        <f>'菜單'!F35</f>
        <v>南瓜</v>
      </c>
      <c r="D94" s="175" t="e">
        <f>菜單!#REF!</f>
        <v>#REF!</v>
      </c>
      <c r="E94" s="138"/>
      <c r="F94" s="124"/>
      <c r="G94" s="124"/>
      <c r="H94" s="124"/>
      <c r="I94" s="124"/>
      <c r="J94" s="140"/>
      <c r="K94" s="179" t="str">
        <f>'菜單'!H35</f>
        <v>高麗菜</v>
      </c>
      <c r="L94" s="182" t="e">
        <f>菜單!#REF!</f>
        <v>#REF!</v>
      </c>
      <c r="M94" s="162"/>
      <c r="N94" s="124"/>
      <c r="O94" s="124"/>
      <c r="P94" s="124"/>
      <c r="Q94" s="124"/>
      <c r="R94" s="140"/>
    </row>
    <row r="95" spans="1:18" ht="18" customHeight="1" thickBot="1">
      <c r="A95" s="386"/>
      <c r="B95" s="378"/>
      <c r="C95" s="180" t="e">
        <f>菜單!#REF!</f>
        <v>#REF!</v>
      </c>
      <c r="D95" s="177" t="e">
        <f>菜單!#REF!</f>
        <v>#REF!</v>
      </c>
      <c r="E95" s="155"/>
      <c r="F95" s="156"/>
      <c r="G95" s="157"/>
      <c r="H95" s="156"/>
      <c r="I95" s="157"/>
      <c r="J95" s="146"/>
      <c r="K95" s="180" t="e">
        <f>菜單!#REF!</f>
        <v>#REF!</v>
      </c>
      <c r="L95" s="154" t="e">
        <f>菜單!#REF!</f>
        <v>#REF!</v>
      </c>
      <c r="M95" s="163"/>
      <c r="N95" s="159"/>
      <c r="O95" s="159"/>
      <c r="P95" s="159"/>
      <c r="Q95" s="159"/>
      <c r="R95" s="146"/>
    </row>
    <row r="96" spans="1:18" ht="18" customHeight="1" thickTop="1">
      <c r="A96" s="386"/>
      <c r="B96" s="417" t="str">
        <f>'菜單'!E40</f>
        <v>芋頭排骨湯</v>
      </c>
      <c r="C96" s="179" t="str">
        <f>'菜單'!F40</f>
        <v>冷凍芋頭</v>
      </c>
      <c r="D96" s="186" t="e">
        <f>菜單!#REF!</f>
        <v>#REF!</v>
      </c>
      <c r="E96" s="130"/>
      <c r="F96" s="149"/>
      <c r="G96" s="150"/>
      <c r="H96" s="149"/>
      <c r="I96" s="150"/>
      <c r="J96" s="151"/>
      <c r="K96" s="179">
        <f>'菜單'!H40</f>
        <v>0</v>
      </c>
      <c r="L96" s="183" t="e">
        <f>菜單!#REF!</f>
        <v>#REF!</v>
      </c>
      <c r="M96" s="164"/>
      <c r="N96" s="152"/>
      <c r="O96" s="152"/>
      <c r="P96" s="152"/>
      <c r="Q96" s="152"/>
      <c r="R96" s="151"/>
    </row>
    <row r="97" spans="1:18" ht="18" customHeight="1">
      <c r="A97" s="386"/>
      <c r="B97" s="377"/>
      <c r="C97" s="179" t="str">
        <f>'菜單'!F41</f>
        <v>小排丁</v>
      </c>
      <c r="D97" s="175" t="e">
        <f>菜單!#REF!</f>
        <v>#REF!</v>
      </c>
      <c r="E97" s="138"/>
      <c r="F97" s="125"/>
      <c r="G97" s="126"/>
      <c r="H97" s="125"/>
      <c r="I97" s="126"/>
      <c r="J97" s="140"/>
      <c r="K97" s="179">
        <f>'菜單'!H41</f>
        <v>0</v>
      </c>
      <c r="L97" s="182" t="e">
        <f>菜單!#REF!</f>
        <v>#REF!</v>
      </c>
      <c r="M97" s="162"/>
      <c r="N97" s="124"/>
      <c r="O97" s="124"/>
      <c r="P97" s="124"/>
      <c r="Q97" s="124"/>
      <c r="R97" s="140"/>
    </row>
    <row r="98" spans="1:18" ht="18" customHeight="1" thickBot="1">
      <c r="A98" s="386"/>
      <c r="B98" s="378"/>
      <c r="C98" s="180">
        <f>'菜單'!F42</f>
        <v>0</v>
      </c>
      <c r="D98" s="177" t="e">
        <f>菜單!#REF!</f>
        <v>#REF!</v>
      </c>
      <c r="E98" s="155"/>
      <c r="F98" s="159"/>
      <c r="G98" s="159"/>
      <c r="H98" s="159"/>
      <c r="I98" s="159"/>
      <c r="J98" s="146"/>
      <c r="K98" s="180">
        <f>'菜單'!H42</f>
        <v>0</v>
      </c>
      <c r="L98" s="154" t="e">
        <f>菜單!#REF!</f>
        <v>#REF!</v>
      </c>
      <c r="M98" s="163"/>
      <c r="N98" s="159"/>
      <c r="O98" s="159"/>
      <c r="P98" s="159"/>
      <c r="Q98" s="159"/>
      <c r="R98" s="146"/>
    </row>
    <row r="99" spans="1:18" ht="18" customHeight="1" thickTop="1">
      <c r="A99" s="386"/>
      <c r="B99" s="417" t="str">
        <f>'菜單'!E30</f>
        <v>山藥紅棗湯</v>
      </c>
      <c r="C99" s="181" t="str">
        <f>'菜單'!F30</f>
        <v>山藥</v>
      </c>
      <c r="D99" s="172" t="e">
        <f>菜單!#REF!</f>
        <v>#REF!</v>
      </c>
      <c r="E99" s="130"/>
      <c r="F99" s="152"/>
      <c r="G99" s="152"/>
      <c r="H99" s="152"/>
      <c r="I99" s="152"/>
      <c r="J99" s="151"/>
      <c r="K99" s="179">
        <f>'菜單'!H43</f>
        <v>0</v>
      </c>
      <c r="L99" s="183" t="e">
        <f>菜單!#REF!</f>
        <v>#REF!</v>
      </c>
      <c r="M99" s="164"/>
      <c r="N99" s="152"/>
      <c r="O99" s="152"/>
      <c r="P99" s="152"/>
      <c r="Q99" s="152"/>
      <c r="R99" s="151"/>
    </row>
    <row r="100" spans="1:18" ht="18" customHeight="1">
      <c r="A100" s="386"/>
      <c r="B100" s="377"/>
      <c r="C100" s="179" t="str">
        <f>'菜單'!F31</f>
        <v>紅棗</v>
      </c>
      <c r="D100" s="175" t="e">
        <f>菜單!#REF!</f>
        <v>#REF!</v>
      </c>
      <c r="E100" s="138"/>
      <c r="F100" s="124"/>
      <c r="G100" s="124"/>
      <c r="H100" s="124"/>
      <c r="I100" s="124"/>
      <c r="J100" s="140"/>
      <c r="K100" s="179">
        <f>'菜單'!H44</f>
        <v>0</v>
      </c>
      <c r="L100" s="182" t="e">
        <f>菜單!#REF!</f>
        <v>#REF!</v>
      </c>
      <c r="M100" s="162"/>
      <c r="N100" s="124"/>
      <c r="O100" s="124"/>
      <c r="P100" s="124"/>
      <c r="Q100" s="124"/>
      <c r="R100" s="140"/>
    </row>
    <row r="101" spans="1:18" ht="18" customHeight="1" thickBot="1">
      <c r="A101" s="386"/>
      <c r="B101" s="378"/>
      <c r="C101" s="180" t="str">
        <f>'菜單'!F32</f>
        <v>小薏仁</v>
      </c>
      <c r="D101" s="177" t="e">
        <f>菜單!#REF!</f>
        <v>#REF!</v>
      </c>
      <c r="E101" s="139"/>
      <c r="F101" s="137"/>
      <c r="G101" s="137"/>
      <c r="H101" s="137"/>
      <c r="I101" s="137"/>
      <c r="J101" s="146"/>
      <c r="K101" s="179">
        <f>'菜單'!H45</f>
        <v>0</v>
      </c>
      <c r="L101" s="177" t="e">
        <f>菜單!#REF!</f>
        <v>#REF!</v>
      </c>
      <c r="M101" s="163"/>
      <c r="N101" s="137"/>
      <c r="O101" s="137"/>
      <c r="P101" s="137"/>
      <c r="Q101" s="137"/>
      <c r="R101" s="141"/>
    </row>
    <row r="102" spans="1:18" ht="18" customHeight="1" thickBot="1" thickTop="1">
      <c r="A102" s="386"/>
      <c r="B102" s="353"/>
      <c r="C102" s="357"/>
      <c r="D102" s="357"/>
      <c r="E102" s="354"/>
      <c r="F102" s="354"/>
      <c r="G102" s="354"/>
      <c r="H102" s="354"/>
      <c r="I102" s="354"/>
      <c r="J102" s="354"/>
      <c r="K102" s="354"/>
      <c r="L102" s="358"/>
      <c r="M102" s="362" t="s">
        <v>376</v>
      </c>
      <c r="N102" s="362"/>
      <c r="O102" s="362"/>
      <c r="P102" s="362"/>
      <c r="Q102" s="362"/>
      <c r="R102" s="363"/>
    </row>
    <row r="103" spans="1:18" ht="18" customHeight="1" thickTop="1">
      <c r="A103" s="386"/>
      <c r="B103" s="356"/>
      <c r="C103" s="357"/>
      <c r="D103" s="357"/>
      <c r="E103" s="357"/>
      <c r="F103" s="357"/>
      <c r="G103" s="357"/>
      <c r="H103" s="357"/>
      <c r="I103" s="357"/>
      <c r="J103" s="357"/>
      <c r="K103" s="357"/>
      <c r="L103" s="358"/>
      <c r="M103" s="364" t="s">
        <v>377</v>
      </c>
      <c r="N103" s="364"/>
      <c r="O103" s="364"/>
      <c r="P103" s="364"/>
      <c r="Q103" s="364"/>
      <c r="R103" s="365"/>
    </row>
    <row r="104" spans="1:18" ht="18" customHeight="1">
      <c r="A104" s="386"/>
      <c r="B104" s="356"/>
      <c r="C104" s="357"/>
      <c r="D104" s="357"/>
      <c r="E104" s="357"/>
      <c r="F104" s="357"/>
      <c r="G104" s="357"/>
      <c r="H104" s="357"/>
      <c r="I104" s="357"/>
      <c r="J104" s="357"/>
      <c r="K104" s="357"/>
      <c r="L104" s="358"/>
      <c r="M104" s="366"/>
      <c r="N104" s="366"/>
      <c r="O104" s="366"/>
      <c r="P104" s="366"/>
      <c r="Q104" s="366"/>
      <c r="R104" s="367"/>
    </row>
    <row r="105" spans="1:18" ht="18" customHeight="1">
      <c r="A105" s="386"/>
      <c r="B105" s="356"/>
      <c r="C105" s="357"/>
      <c r="D105" s="357"/>
      <c r="E105" s="357"/>
      <c r="F105" s="357"/>
      <c r="G105" s="357"/>
      <c r="H105" s="357"/>
      <c r="I105" s="357"/>
      <c r="J105" s="357"/>
      <c r="K105" s="357"/>
      <c r="L105" s="358"/>
      <c r="M105" s="366"/>
      <c r="N105" s="366"/>
      <c r="O105" s="366"/>
      <c r="P105" s="366"/>
      <c r="Q105" s="366"/>
      <c r="R105" s="367"/>
    </row>
    <row r="106" spans="1:18" ht="18" customHeight="1">
      <c r="A106" s="386"/>
      <c r="B106" s="356"/>
      <c r="C106" s="357"/>
      <c r="D106" s="357"/>
      <c r="E106" s="357"/>
      <c r="F106" s="357"/>
      <c r="G106" s="357"/>
      <c r="H106" s="357"/>
      <c r="I106" s="357"/>
      <c r="J106" s="357"/>
      <c r="K106" s="357"/>
      <c r="L106" s="358"/>
      <c r="M106" s="366"/>
      <c r="N106" s="366"/>
      <c r="O106" s="366"/>
      <c r="P106" s="366"/>
      <c r="Q106" s="366"/>
      <c r="R106" s="367"/>
    </row>
    <row r="107" spans="1:18" ht="18" customHeight="1">
      <c r="A107" s="386"/>
      <c r="B107" s="356"/>
      <c r="C107" s="357"/>
      <c r="D107" s="357"/>
      <c r="E107" s="357"/>
      <c r="F107" s="357"/>
      <c r="G107" s="357"/>
      <c r="H107" s="357"/>
      <c r="I107" s="357"/>
      <c r="J107" s="357"/>
      <c r="K107" s="357"/>
      <c r="L107" s="358"/>
      <c r="M107" s="366"/>
      <c r="N107" s="366"/>
      <c r="O107" s="366"/>
      <c r="P107" s="366"/>
      <c r="Q107" s="366"/>
      <c r="R107" s="367"/>
    </row>
    <row r="108" spans="1:18" ht="18" customHeight="1">
      <c r="A108" s="386"/>
      <c r="B108" s="356"/>
      <c r="C108" s="357"/>
      <c r="D108" s="357"/>
      <c r="E108" s="357"/>
      <c r="F108" s="357"/>
      <c r="G108" s="357"/>
      <c r="H108" s="357"/>
      <c r="I108" s="357"/>
      <c r="J108" s="357"/>
      <c r="K108" s="357"/>
      <c r="L108" s="358"/>
      <c r="M108" s="366"/>
      <c r="N108" s="366"/>
      <c r="O108" s="366"/>
      <c r="P108" s="366"/>
      <c r="Q108" s="366"/>
      <c r="R108" s="367"/>
    </row>
    <row r="109" spans="1:18" ht="18" customHeight="1">
      <c r="A109" s="386"/>
      <c r="B109" s="356"/>
      <c r="C109" s="357"/>
      <c r="D109" s="357"/>
      <c r="E109" s="357"/>
      <c r="F109" s="357"/>
      <c r="G109" s="357"/>
      <c r="H109" s="357"/>
      <c r="I109" s="357"/>
      <c r="J109" s="357"/>
      <c r="K109" s="357"/>
      <c r="L109" s="358"/>
      <c r="M109" s="366"/>
      <c r="N109" s="366"/>
      <c r="O109" s="366"/>
      <c r="P109" s="366"/>
      <c r="Q109" s="366"/>
      <c r="R109" s="367"/>
    </row>
    <row r="110" spans="1:18" ht="18" customHeight="1" thickBot="1">
      <c r="A110" s="386"/>
      <c r="B110" s="359"/>
      <c r="C110" s="360"/>
      <c r="D110" s="360"/>
      <c r="E110" s="360"/>
      <c r="F110" s="360"/>
      <c r="G110" s="360"/>
      <c r="H110" s="360"/>
      <c r="I110" s="360"/>
      <c r="J110" s="360"/>
      <c r="K110" s="360"/>
      <c r="L110" s="361"/>
      <c r="M110" s="366"/>
      <c r="N110" s="366"/>
      <c r="O110" s="366"/>
      <c r="P110" s="366"/>
      <c r="Q110" s="366"/>
      <c r="R110" s="367"/>
    </row>
    <row r="111" spans="1:18" ht="16.5" customHeight="1" thickTop="1">
      <c r="A111" s="349" t="s">
        <v>378</v>
      </c>
      <c r="B111" s="353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68"/>
      <c r="N111" s="366"/>
      <c r="O111" s="366"/>
      <c r="P111" s="366"/>
      <c r="Q111" s="366"/>
      <c r="R111" s="367"/>
    </row>
    <row r="112" spans="1:18" ht="16.5" customHeight="1">
      <c r="A112" s="350"/>
      <c r="B112" s="356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68"/>
      <c r="N112" s="366"/>
      <c r="O112" s="366"/>
      <c r="P112" s="366"/>
      <c r="Q112" s="366"/>
      <c r="R112" s="367"/>
    </row>
    <row r="113" spans="1:18" ht="16.5" customHeight="1">
      <c r="A113" s="350"/>
      <c r="B113" s="356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68"/>
      <c r="N113" s="366"/>
      <c r="O113" s="366"/>
      <c r="P113" s="366"/>
      <c r="Q113" s="366"/>
      <c r="R113" s="367"/>
    </row>
    <row r="114" spans="1:18" ht="16.5" customHeight="1">
      <c r="A114" s="350"/>
      <c r="B114" s="356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68"/>
      <c r="N114" s="366"/>
      <c r="O114" s="366"/>
      <c r="P114" s="366"/>
      <c r="Q114" s="366"/>
      <c r="R114" s="367"/>
    </row>
    <row r="115" spans="1:18" ht="16.5" customHeight="1">
      <c r="A115" s="350"/>
      <c r="B115" s="356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68"/>
      <c r="N115" s="366"/>
      <c r="O115" s="366"/>
      <c r="P115" s="366"/>
      <c r="Q115" s="366"/>
      <c r="R115" s="367"/>
    </row>
    <row r="116" spans="1:18" ht="16.5" customHeight="1">
      <c r="A116" s="350"/>
      <c r="B116" s="356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68"/>
      <c r="N116" s="366"/>
      <c r="O116" s="366"/>
      <c r="P116" s="366"/>
      <c r="Q116" s="366"/>
      <c r="R116" s="367"/>
    </row>
    <row r="117" spans="1:18" ht="16.5" customHeight="1">
      <c r="A117" s="350"/>
      <c r="B117" s="356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68"/>
      <c r="N117" s="366"/>
      <c r="O117" s="366"/>
      <c r="P117" s="366"/>
      <c r="Q117" s="366"/>
      <c r="R117" s="367"/>
    </row>
    <row r="118" spans="1:18" ht="16.5" customHeight="1">
      <c r="A118" s="350"/>
      <c r="B118" s="356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68"/>
      <c r="N118" s="366"/>
      <c r="O118" s="366"/>
      <c r="P118" s="366"/>
      <c r="Q118" s="366"/>
      <c r="R118" s="367"/>
    </row>
    <row r="119" spans="1:18" ht="16.5" customHeight="1" thickBot="1">
      <c r="A119" s="351"/>
      <c r="B119" s="359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9"/>
      <c r="N119" s="370"/>
      <c r="O119" s="370"/>
      <c r="P119" s="370"/>
      <c r="Q119" s="370"/>
      <c r="R119" s="371"/>
    </row>
    <row r="120" spans="1:18" ht="21" thickBot="1" thickTop="1">
      <c r="A120" s="136" t="s">
        <v>379</v>
      </c>
      <c r="B120" s="136"/>
      <c r="C120" s="129"/>
      <c r="D120" s="128"/>
      <c r="E120" s="128"/>
      <c r="F120" s="128"/>
      <c r="G120" s="352" t="s">
        <v>380</v>
      </c>
      <c r="H120" s="352"/>
      <c r="I120" s="352"/>
      <c r="J120" s="352"/>
      <c r="K120" s="352"/>
      <c r="L120" s="128"/>
      <c r="M120" s="128"/>
      <c r="N120" s="352" t="s">
        <v>381</v>
      </c>
      <c r="O120" s="352"/>
      <c r="P120" s="127"/>
      <c r="Q120" s="127"/>
      <c r="R120" s="127"/>
    </row>
    <row r="121" spans="1:18" ht="33.75" thickBot="1" thickTop="1">
      <c r="A121" s="413" t="s">
        <v>345</v>
      </c>
      <c r="B121" s="414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6"/>
    </row>
    <row r="122" spans="1:18" ht="24.75" customHeight="1" thickBot="1" thickTop="1">
      <c r="A122" s="409" t="s">
        <v>346</v>
      </c>
      <c r="B122" s="410"/>
      <c r="C122" s="411">
        <f>'菜單'!$B$47</f>
        <v>42299</v>
      </c>
      <c r="D122" s="411"/>
      <c r="E122" s="411"/>
      <c r="F122" s="411"/>
      <c r="G122" s="411"/>
      <c r="H122" s="411"/>
      <c r="I122" s="412" t="s">
        <v>347</v>
      </c>
      <c r="J122" s="412"/>
      <c r="K122" s="134" t="str">
        <f>'菜單'!$C$47</f>
        <v>四</v>
      </c>
      <c r="L122" s="412"/>
      <c r="M122" s="412"/>
      <c r="N122" s="412"/>
      <c r="O122" s="134" t="s">
        <v>348</v>
      </c>
      <c r="P122" s="134"/>
      <c r="Q122" s="134" t="s">
        <v>382</v>
      </c>
      <c r="R122" s="161"/>
    </row>
    <row r="123" spans="1:18" ht="24.75" customHeight="1" thickTop="1">
      <c r="A123" s="383" t="s">
        <v>349</v>
      </c>
      <c r="B123" s="133" t="s">
        <v>350</v>
      </c>
      <c r="C123" s="384" t="str">
        <f>'菜單'!$D$47</f>
        <v>白飯</v>
      </c>
      <c r="D123" s="384"/>
      <c r="E123" s="384"/>
      <c r="F123" s="384"/>
      <c r="G123" s="384"/>
      <c r="H123" s="384"/>
      <c r="I123" s="384"/>
      <c r="J123" s="384"/>
      <c r="K123" s="385"/>
      <c r="L123" s="386" t="s">
        <v>351</v>
      </c>
      <c r="M123" s="391" t="s">
        <v>352</v>
      </c>
      <c r="N123" s="385"/>
      <c r="O123" s="400"/>
      <c r="P123" s="401"/>
      <c r="Q123" s="401"/>
      <c r="R123" s="402"/>
    </row>
    <row r="124" spans="1:18" ht="24.75" customHeight="1">
      <c r="A124" s="350"/>
      <c r="B124" s="392" t="s">
        <v>353</v>
      </c>
      <c r="C124" s="399" t="str">
        <f>$B$133</f>
        <v>富貴魚排</v>
      </c>
      <c r="D124" s="399"/>
      <c r="E124" s="399"/>
      <c r="F124" s="399"/>
      <c r="G124" s="399"/>
      <c r="H124" s="399"/>
      <c r="I124" s="399"/>
      <c r="J124" s="399"/>
      <c r="K124" s="398"/>
      <c r="L124" s="386"/>
      <c r="M124" s="397" t="s">
        <v>354</v>
      </c>
      <c r="N124" s="398"/>
      <c r="O124" s="397"/>
      <c r="P124" s="399"/>
      <c r="Q124" s="399"/>
      <c r="R124" s="398"/>
    </row>
    <row r="125" spans="1:18" ht="24.75" customHeight="1">
      <c r="A125" s="350"/>
      <c r="B125" s="393"/>
      <c r="C125" s="399" t="str">
        <f>$B$136</f>
        <v>炒時蔬</v>
      </c>
      <c r="D125" s="399"/>
      <c r="E125" s="399"/>
      <c r="F125" s="399"/>
      <c r="G125" s="399"/>
      <c r="H125" s="399"/>
      <c r="I125" s="399"/>
      <c r="J125" s="399"/>
      <c r="K125" s="398"/>
      <c r="L125" s="386"/>
      <c r="M125" s="397" t="s">
        <v>355</v>
      </c>
      <c r="N125" s="398"/>
      <c r="O125" s="397"/>
      <c r="P125" s="399"/>
      <c r="Q125" s="399"/>
      <c r="R125" s="398"/>
    </row>
    <row r="126" spans="1:18" ht="24.75" customHeight="1">
      <c r="A126" s="350"/>
      <c r="B126" s="394"/>
      <c r="C126" s="399"/>
      <c r="D126" s="399"/>
      <c r="E126" s="399"/>
      <c r="F126" s="399"/>
      <c r="G126" s="399"/>
      <c r="H126" s="399"/>
      <c r="I126" s="399"/>
      <c r="J126" s="399"/>
      <c r="K126" s="398"/>
      <c r="L126" s="386"/>
      <c r="M126" s="397" t="s">
        <v>356</v>
      </c>
      <c r="N126" s="398"/>
      <c r="O126" s="397"/>
      <c r="P126" s="399"/>
      <c r="Q126" s="399"/>
      <c r="R126" s="398"/>
    </row>
    <row r="127" spans="1:18" ht="24.75" customHeight="1">
      <c r="A127" s="350"/>
      <c r="B127" s="132" t="s">
        <v>357</v>
      </c>
      <c r="C127" s="399" t="str">
        <f>$B$139</f>
        <v>花豆QQ圓</v>
      </c>
      <c r="D127" s="399"/>
      <c r="E127" s="399"/>
      <c r="F127" s="399"/>
      <c r="G127" s="399"/>
      <c r="H127" s="399"/>
      <c r="I127" s="399"/>
      <c r="J127" s="399"/>
      <c r="K127" s="398"/>
      <c r="L127" s="386"/>
      <c r="M127" s="397" t="s">
        <v>358</v>
      </c>
      <c r="N127" s="398"/>
      <c r="O127" s="397"/>
      <c r="P127" s="399"/>
      <c r="Q127" s="399"/>
      <c r="R127" s="398"/>
    </row>
    <row r="128" spans="1:18" ht="24.75" customHeight="1">
      <c r="A128" s="350"/>
      <c r="B128" s="132" t="s">
        <v>359</v>
      </c>
      <c r="C128" s="399"/>
      <c r="D128" s="399"/>
      <c r="E128" s="399"/>
      <c r="F128" s="399"/>
      <c r="G128" s="399"/>
      <c r="H128" s="399"/>
      <c r="I128" s="399"/>
      <c r="J128" s="399"/>
      <c r="K128" s="398"/>
      <c r="L128" s="386"/>
      <c r="M128" s="397"/>
      <c r="N128" s="398"/>
      <c r="O128" s="397"/>
      <c r="P128" s="399"/>
      <c r="Q128" s="399"/>
      <c r="R128" s="398"/>
    </row>
    <row r="129" spans="1:18" ht="24.75" customHeight="1" thickBot="1">
      <c r="A129" s="351"/>
      <c r="B129" s="135" t="s">
        <v>360</v>
      </c>
      <c r="C129" s="406"/>
      <c r="D129" s="406"/>
      <c r="E129" s="406"/>
      <c r="F129" s="406"/>
      <c r="G129" s="406"/>
      <c r="H129" s="406"/>
      <c r="I129" s="406"/>
      <c r="J129" s="406"/>
      <c r="K129" s="382"/>
      <c r="L129" s="387"/>
      <c r="M129" s="381" t="s">
        <v>361</v>
      </c>
      <c r="N129" s="382"/>
      <c r="O129" s="395"/>
      <c r="P129" s="396"/>
      <c r="Q129" s="396"/>
      <c r="R129" s="160" t="s">
        <v>362</v>
      </c>
    </row>
    <row r="130" spans="1:18" ht="24.75" customHeight="1" thickBot="1" thickTop="1">
      <c r="A130" s="386" t="s">
        <v>363</v>
      </c>
      <c r="B130" s="388" t="s">
        <v>364</v>
      </c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90"/>
    </row>
    <row r="131" spans="1:18" ht="18" customHeight="1" thickTop="1">
      <c r="A131" s="386"/>
      <c r="B131" s="403" t="s">
        <v>365</v>
      </c>
      <c r="C131" s="407" t="s">
        <v>366</v>
      </c>
      <c r="D131" s="379" t="s">
        <v>367</v>
      </c>
      <c r="E131" s="372" t="s">
        <v>368</v>
      </c>
      <c r="F131" s="373"/>
      <c r="G131" s="374"/>
      <c r="H131" s="375" t="s">
        <v>369</v>
      </c>
      <c r="I131" s="373"/>
      <c r="J131" s="376"/>
      <c r="K131" s="407" t="s">
        <v>366</v>
      </c>
      <c r="L131" s="379" t="s">
        <v>367</v>
      </c>
      <c r="M131" s="372" t="s">
        <v>368</v>
      </c>
      <c r="N131" s="373"/>
      <c r="O131" s="374"/>
      <c r="P131" s="375" t="s">
        <v>369</v>
      </c>
      <c r="Q131" s="373"/>
      <c r="R131" s="376"/>
    </row>
    <row r="132" spans="1:18" ht="18" customHeight="1" thickBot="1">
      <c r="A132" s="386"/>
      <c r="B132" s="404"/>
      <c r="C132" s="408"/>
      <c r="D132" s="405"/>
      <c r="E132" s="184" t="s">
        <v>370</v>
      </c>
      <c r="F132" s="167" t="s">
        <v>371</v>
      </c>
      <c r="G132" s="167" t="s">
        <v>372</v>
      </c>
      <c r="H132" s="167" t="s">
        <v>373</v>
      </c>
      <c r="I132" s="167" t="s">
        <v>374</v>
      </c>
      <c r="J132" s="168" t="s">
        <v>375</v>
      </c>
      <c r="K132" s="408"/>
      <c r="L132" s="380"/>
      <c r="M132" s="184" t="s">
        <v>370</v>
      </c>
      <c r="N132" s="167" t="s">
        <v>371</v>
      </c>
      <c r="O132" s="167" t="s">
        <v>372</v>
      </c>
      <c r="P132" s="167" t="s">
        <v>373</v>
      </c>
      <c r="Q132" s="167" t="s">
        <v>374</v>
      </c>
      <c r="R132" s="168" t="s">
        <v>375</v>
      </c>
    </row>
    <row r="133" spans="1:18" ht="18" customHeight="1" thickTop="1">
      <c r="A133" s="386"/>
      <c r="B133" s="377" t="str">
        <f>'菜單'!E47</f>
        <v>富貴魚排</v>
      </c>
      <c r="C133" s="165" t="str">
        <f>'菜單'!F47</f>
        <v>每人一片</v>
      </c>
      <c r="D133" s="148" t="e">
        <f>菜單!#REF!</f>
        <v>#REF!</v>
      </c>
      <c r="E133" s="130"/>
      <c r="F133" s="152"/>
      <c r="G133" s="152"/>
      <c r="H133" s="152"/>
      <c r="I133" s="152"/>
      <c r="J133" s="151"/>
      <c r="K133" s="165">
        <f>'菜單'!H47</f>
        <v>0</v>
      </c>
      <c r="L133" s="148" t="e">
        <f>菜單!#REF!</f>
        <v>#REF!</v>
      </c>
      <c r="M133" s="130"/>
      <c r="N133" s="152"/>
      <c r="O133" s="152"/>
      <c r="P133" s="152"/>
      <c r="Q133" s="152"/>
      <c r="R133" s="151"/>
    </row>
    <row r="134" spans="1:18" ht="18" customHeight="1">
      <c r="A134" s="386"/>
      <c r="B134" s="377"/>
      <c r="C134" s="144">
        <f>'菜單'!F48</f>
        <v>0</v>
      </c>
      <c r="D134" s="142" t="e">
        <f>菜單!#REF!</f>
        <v>#REF!</v>
      </c>
      <c r="E134" s="138"/>
      <c r="F134" s="124"/>
      <c r="G134" s="124"/>
      <c r="H134" s="124"/>
      <c r="I134" s="124"/>
      <c r="J134" s="140"/>
      <c r="K134" s="144">
        <f>'菜單'!H48</f>
        <v>0</v>
      </c>
      <c r="L134" s="142" t="e">
        <f>菜單!#REF!</f>
        <v>#REF!</v>
      </c>
      <c r="M134" s="138"/>
      <c r="N134" s="124"/>
      <c r="O134" s="124"/>
      <c r="P134" s="124"/>
      <c r="Q134" s="124"/>
      <c r="R134" s="140"/>
    </row>
    <row r="135" spans="1:18" ht="18" customHeight="1" thickBot="1">
      <c r="A135" s="386"/>
      <c r="B135" s="378"/>
      <c r="C135" s="158">
        <f>'菜單'!F49</f>
        <v>0</v>
      </c>
      <c r="D135" s="154" t="e">
        <f>菜單!#REF!</f>
        <v>#REF!</v>
      </c>
      <c r="E135" s="155"/>
      <c r="F135" s="156"/>
      <c r="G135" s="157"/>
      <c r="H135" s="156"/>
      <c r="I135" s="157"/>
      <c r="J135" s="146"/>
      <c r="K135" s="158">
        <f>'菜單'!H49</f>
        <v>0</v>
      </c>
      <c r="L135" s="154" t="e">
        <f>菜單!#REF!</f>
        <v>#REF!</v>
      </c>
      <c r="M135" s="155"/>
      <c r="N135" s="159"/>
      <c r="O135" s="159"/>
      <c r="P135" s="159"/>
      <c r="Q135" s="159"/>
      <c r="R135" s="146"/>
    </row>
    <row r="136" spans="1:18" ht="18" customHeight="1" thickTop="1">
      <c r="A136" s="386"/>
      <c r="B136" s="417" t="str">
        <f>'菜單'!E53</f>
        <v>炒時蔬</v>
      </c>
      <c r="C136" s="147" t="str">
        <f>'菜單'!F53</f>
        <v>時蔬</v>
      </c>
      <c r="D136" s="148" t="e">
        <f>菜單!#REF!</f>
        <v>#REF!</v>
      </c>
      <c r="E136" s="130"/>
      <c r="F136" s="149"/>
      <c r="G136" s="150"/>
      <c r="H136" s="149"/>
      <c r="I136" s="150"/>
      <c r="J136" s="151"/>
      <c r="K136" s="147">
        <f>'菜單'!H53</f>
        <v>0</v>
      </c>
      <c r="L136" s="148" t="e">
        <f>菜單!#REF!</f>
        <v>#REF!</v>
      </c>
      <c r="M136" s="130"/>
      <c r="N136" s="152"/>
      <c r="O136" s="152"/>
      <c r="P136" s="152"/>
      <c r="Q136" s="152"/>
      <c r="R136" s="151"/>
    </row>
    <row r="137" spans="1:18" ht="18" customHeight="1">
      <c r="A137" s="386"/>
      <c r="B137" s="377"/>
      <c r="C137" s="144" t="str">
        <f>'菜單'!F54</f>
        <v>蒜粗</v>
      </c>
      <c r="D137" s="142" t="e">
        <f>菜單!#REF!</f>
        <v>#REF!</v>
      </c>
      <c r="E137" s="138"/>
      <c r="F137" s="125"/>
      <c r="G137" s="126"/>
      <c r="H137" s="125"/>
      <c r="I137" s="126"/>
      <c r="J137" s="140"/>
      <c r="K137" s="144">
        <f>'菜單'!H54</f>
        <v>0</v>
      </c>
      <c r="L137" s="142" t="e">
        <f>菜單!#REF!</f>
        <v>#REF!</v>
      </c>
      <c r="M137" s="138"/>
      <c r="N137" s="124"/>
      <c r="O137" s="124"/>
      <c r="P137" s="124"/>
      <c r="Q137" s="124"/>
      <c r="R137" s="140"/>
    </row>
    <row r="138" spans="1:20" ht="18" customHeight="1" thickBot="1">
      <c r="A138" s="386"/>
      <c r="B138" s="378"/>
      <c r="C138" s="158">
        <f>'菜單'!F55</f>
        <v>0</v>
      </c>
      <c r="D138" s="154" t="e">
        <f>菜單!#REF!</f>
        <v>#REF!</v>
      </c>
      <c r="E138" s="155"/>
      <c r="F138" s="159"/>
      <c r="G138" s="159"/>
      <c r="H138" s="159"/>
      <c r="I138" s="159"/>
      <c r="J138" s="146"/>
      <c r="K138" s="158">
        <f>'菜單'!H55</f>
        <v>0</v>
      </c>
      <c r="L138" s="154" t="e">
        <f>菜單!#REF!</f>
        <v>#REF!</v>
      </c>
      <c r="M138" s="155"/>
      <c r="N138" s="159"/>
      <c r="O138" s="159"/>
      <c r="P138" s="159"/>
      <c r="Q138" s="159"/>
      <c r="R138" s="146"/>
      <c r="T138">
        <f>'菜單'!E48</f>
        <v>0</v>
      </c>
    </row>
    <row r="139" spans="1:20" ht="18" customHeight="1" thickTop="1">
      <c r="A139" s="386"/>
      <c r="B139" s="377" t="str">
        <f>'菜單'!E56</f>
        <v>花豆QQ圓</v>
      </c>
      <c r="C139" s="147" t="str">
        <f>'菜單'!F56</f>
        <v>花豆</v>
      </c>
      <c r="D139" s="148" t="e">
        <f>菜單!#REF!</f>
        <v>#REF!</v>
      </c>
      <c r="E139" s="130"/>
      <c r="F139" s="152"/>
      <c r="G139" s="152"/>
      <c r="H139" s="152"/>
      <c r="I139" s="152"/>
      <c r="J139" s="151"/>
      <c r="K139" s="147">
        <f>'菜單'!H56</f>
        <v>0</v>
      </c>
      <c r="L139" s="148" t="e">
        <f>菜單!#REF!</f>
        <v>#REF!</v>
      </c>
      <c r="M139" s="130"/>
      <c r="N139" s="152"/>
      <c r="O139" s="152"/>
      <c r="P139" s="152"/>
      <c r="Q139" s="152"/>
      <c r="R139" s="151"/>
      <c r="T139">
        <f>'菜單'!E49</f>
        <v>0</v>
      </c>
    </row>
    <row r="140" spans="1:18" ht="18" customHeight="1">
      <c r="A140" s="386"/>
      <c r="B140" s="377"/>
      <c r="C140" s="144" t="str">
        <f>'菜單'!F57</f>
        <v>芋圓</v>
      </c>
      <c r="D140" s="142" t="e">
        <f>菜單!#REF!</f>
        <v>#REF!</v>
      </c>
      <c r="E140" s="138"/>
      <c r="F140" s="124"/>
      <c r="G140" s="124"/>
      <c r="H140" s="124"/>
      <c r="I140" s="124"/>
      <c r="J140" s="140"/>
      <c r="K140" s="144">
        <f>'菜單'!H57</f>
        <v>0</v>
      </c>
      <c r="L140" s="142" t="e">
        <f>菜單!#REF!</f>
        <v>#REF!</v>
      </c>
      <c r="M140" s="138"/>
      <c r="N140" s="124"/>
      <c r="O140" s="124"/>
      <c r="P140" s="124"/>
      <c r="Q140" s="124"/>
      <c r="R140" s="140"/>
    </row>
    <row r="141" spans="1:18" ht="18" customHeight="1" thickBot="1">
      <c r="A141" s="386"/>
      <c r="B141" s="378"/>
      <c r="C141" s="145" t="str">
        <f>'菜單'!F58</f>
        <v>二砂糖</v>
      </c>
      <c r="D141" s="143" t="e">
        <f>菜單!#REF!</f>
        <v>#REF!</v>
      </c>
      <c r="E141" s="139"/>
      <c r="F141" s="137"/>
      <c r="G141" s="137"/>
      <c r="H141" s="137"/>
      <c r="I141" s="137"/>
      <c r="J141" s="146"/>
      <c r="K141" s="145">
        <f>'菜單'!H58</f>
        <v>0</v>
      </c>
      <c r="L141" s="143" t="e">
        <f>菜單!#REF!</f>
        <v>#REF!</v>
      </c>
      <c r="M141" s="139"/>
      <c r="N141" s="137"/>
      <c r="O141" s="137"/>
      <c r="P141" s="137"/>
      <c r="Q141" s="137"/>
      <c r="R141" s="141"/>
    </row>
    <row r="142" spans="1:18" ht="18" customHeight="1" thickBot="1" thickTop="1">
      <c r="A142" s="386"/>
      <c r="B142" s="353"/>
      <c r="C142" s="354"/>
      <c r="D142" s="354"/>
      <c r="E142" s="354"/>
      <c r="F142" s="354"/>
      <c r="G142" s="354"/>
      <c r="H142" s="354"/>
      <c r="I142" s="354"/>
      <c r="J142" s="354"/>
      <c r="K142" s="354"/>
      <c r="L142" s="355"/>
      <c r="M142" s="362" t="s">
        <v>376</v>
      </c>
      <c r="N142" s="362"/>
      <c r="O142" s="362"/>
      <c r="P142" s="362"/>
      <c r="Q142" s="362"/>
      <c r="R142" s="363"/>
    </row>
    <row r="143" spans="1:18" ht="18" customHeight="1" thickTop="1">
      <c r="A143" s="386"/>
      <c r="B143" s="356"/>
      <c r="C143" s="357"/>
      <c r="D143" s="357"/>
      <c r="E143" s="357"/>
      <c r="F143" s="357"/>
      <c r="G143" s="357"/>
      <c r="H143" s="357"/>
      <c r="I143" s="357"/>
      <c r="J143" s="357"/>
      <c r="K143" s="357"/>
      <c r="L143" s="358"/>
      <c r="M143" s="364" t="s">
        <v>377</v>
      </c>
      <c r="N143" s="364"/>
      <c r="O143" s="364"/>
      <c r="P143" s="364"/>
      <c r="Q143" s="364"/>
      <c r="R143" s="365"/>
    </row>
    <row r="144" spans="1:18" ht="18" customHeight="1">
      <c r="A144" s="386"/>
      <c r="B144" s="356"/>
      <c r="C144" s="357"/>
      <c r="D144" s="357"/>
      <c r="E144" s="357"/>
      <c r="F144" s="357"/>
      <c r="G144" s="357"/>
      <c r="H144" s="357"/>
      <c r="I144" s="357"/>
      <c r="J144" s="357"/>
      <c r="K144" s="357"/>
      <c r="L144" s="358"/>
      <c r="M144" s="366"/>
      <c r="N144" s="366"/>
      <c r="O144" s="366"/>
      <c r="P144" s="366"/>
      <c r="Q144" s="366"/>
      <c r="R144" s="367"/>
    </row>
    <row r="145" spans="1:18" ht="18" customHeight="1">
      <c r="A145" s="386"/>
      <c r="B145" s="356"/>
      <c r="C145" s="357"/>
      <c r="D145" s="357"/>
      <c r="E145" s="357"/>
      <c r="F145" s="357"/>
      <c r="G145" s="357"/>
      <c r="H145" s="357"/>
      <c r="I145" s="357"/>
      <c r="J145" s="357"/>
      <c r="K145" s="357"/>
      <c r="L145" s="358"/>
      <c r="M145" s="366"/>
      <c r="N145" s="366"/>
      <c r="O145" s="366"/>
      <c r="P145" s="366"/>
      <c r="Q145" s="366"/>
      <c r="R145" s="367"/>
    </row>
    <row r="146" spans="1:18" ht="18" customHeight="1">
      <c r="A146" s="386"/>
      <c r="B146" s="356"/>
      <c r="C146" s="357"/>
      <c r="D146" s="357"/>
      <c r="E146" s="357"/>
      <c r="F146" s="357"/>
      <c r="G146" s="357"/>
      <c r="H146" s="357"/>
      <c r="I146" s="357"/>
      <c r="J146" s="357"/>
      <c r="K146" s="357"/>
      <c r="L146" s="358"/>
      <c r="M146" s="366"/>
      <c r="N146" s="366"/>
      <c r="O146" s="366"/>
      <c r="P146" s="366"/>
      <c r="Q146" s="366"/>
      <c r="R146" s="367"/>
    </row>
    <row r="147" spans="1:18" ht="18" customHeight="1">
      <c r="A147" s="386"/>
      <c r="B147" s="356"/>
      <c r="C147" s="357"/>
      <c r="D147" s="357"/>
      <c r="E147" s="357"/>
      <c r="F147" s="357"/>
      <c r="G147" s="357"/>
      <c r="H147" s="357"/>
      <c r="I147" s="357"/>
      <c r="J147" s="357"/>
      <c r="K147" s="357"/>
      <c r="L147" s="358"/>
      <c r="M147" s="366"/>
      <c r="N147" s="366"/>
      <c r="O147" s="366"/>
      <c r="P147" s="366"/>
      <c r="Q147" s="366"/>
      <c r="R147" s="367"/>
    </row>
    <row r="148" spans="1:18" ht="18" customHeight="1">
      <c r="A148" s="386"/>
      <c r="B148" s="356"/>
      <c r="C148" s="357"/>
      <c r="D148" s="357"/>
      <c r="E148" s="357"/>
      <c r="F148" s="357"/>
      <c r="G148" s="357"/>
      <c r="H148" s="357"/>
      <c r="I148" s="357"/>
      <c r="J148" s="357"/>
      <c r="K148" s="357"/>
      <c r="L148" s="358"/>
      <c r="M148" s="366"/>
      <c r="N148" s="366"/>
      <c r="O148" s="366"/>
      <c r="P148" s="366"/>
      <c r="Q148" s="366"/>
      <c r="R148" s="367"/>
    </row>
    <row r="149" spans="1:18" ht="18" customHeight="1">
      <c r="A149" s="386"/>
      <c r="B149" s="356"/>
      <c r="C149" s="357"/>
      <c r="D149" s="357"/>
      <c r="E149" s="357"/>
      <c r="F149" s="357"/>
      <c r="G149" s="357"/>
      <c r="H149" s="357"/>
      <c r="I149" s="357"/>
      <c r="J149" s="357"/>
      <c r="K149" s="357"/>
      <c r="L149" s="358"/>
      <c r="M149" s="366"/>
      <c r="N149" s="366"/>
      <c r="O149" s="366"/>
      <c r="P149" s="366"/>
      <c r="Q149" s="366"/>
      <c r="R149" s="367"/>
    </row>
    <row r="150" spans="1:18" ht="18" customHeight="1" thickBot="1">
      <c r="A150" s="386"/>
      <c r="B150" s="359"/>
      <c r="C150" s="360"/>
      <c r="D150" s="360"/>
      <c r="E150" s="360"/>
      <c r="F150" s="360"/>
      <c r="G150" s="360"/>
      <c r="H150" s="360"/>
      <c r="I150" s="360"/>
      <c r="J150" s="360"/>
      <c r="K150" s="360"/>
      <c r="L150" s="361"/>
      <c r="M150" s="366"/>
      <c r="N150" s="366"/>
      <c r="O150" s="366"/>
      <c r="P150" s="366"/>
      <c r="Q150" s="366"/>
      <c r="R150" s="367"/>
    </row>
    <row r="151" spans="1:18" ht="16.5" customHeight="1" thickTop="1">
      <c r="A151" s="349" t="s">
        <v>378</v>
      </c>
      <c r="B151" s="353"/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68"/>
      <c r="N151" s="366"/>
      <c r="O151" s="366"/>
      <c r="P151" s="366"/>
      <c r="Q151" s="366"/>
      <c r="R151" s="367"/>
    </row>
    <row r="152" spans="1:18" ht="16.5" customHeight="1">
      <c r="A152" s="350"/>
      <c r="B152" s="356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68"/>
      <c r="N152" s="366"/>
      <c r="O152" s="366"/>
      <c r="P152" s="366"/>
      <c r="Q152" s="366"/>
      <c r="R152" s="367"/>
    </row>
    <row r="153" spans="1:18" ht="16.5" customHeight="1">
      <c r="A153" s="350"/>
      <c r="B153" s="356"/>
      <c r="C153" s="357"/>
      <c r="D153" s="357"/>
      <c r="E153" s="357"/>
      <c r="F153" s="357"/>
      <c r="G153" s="357"/>
      <c r="H153" s="357"/>
      <c r="I153" s="357"/>
      <c r="J153" s="357"/>
      <c r="K153" s="357"/>
      <c r="L153" s="357"/>
      <c r="M153" s="368"/>
      <c r="N153" s="366"/>
      <c r="O153" s="366"/>
      <c r="P153" s="366"/>
      <c r="Q153" s="366"/>
      <c r="R153" s="367"/>
    </row>
    <row r="154" spans="1:18" ht="16.5" customHeight="1">
      <c r="A154" s="350"/>
      <c r="B154" s="356"/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68"/>
      <c r="N154" s="366"/>
      <c r="O154" s="366"/>
      <c r="P154" s="366"/>
      <c r="Q154" s="366"/>
      <c r="R154" s="367"/>
    </row>
    <row r="155" spans="1:18" ht="16.5" customHeight="1">
      <c r="A155" s="350"/>
      <c r="B155" s="356"/>
      <c r="C155" s="357"/>
      <c r="D155" s="357"/>
      <c r="E155" s="357"/>
      <c r="F155" s="357"/>
      <c r="G155" s="357"/>
      <c r="H155" s="357"/>
      <c r="I155" s="357"/>
      <c r="J155" s="357"/>
      <c r="K155" s="357"/>
      <c r="L155" s="357"/>
      <c r="M155" s="368"/>
      <c r="N155" s="366"/>
      <c r="O155" s="366"/>
      <c r="P155" s="366"/>
      <c r="Q155" s="366"/>
      <c r="R155" s="367"/>
    </row>
    <row r="156" spans="1:18" ht="16.5" customHeight="1">
      <c r="A156" s="350"/>
      <c r="B156" s="356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68"/>
      <c r="N156" s="366"/>
      <c r="O156" s="366"/>
      <c r="P156" s="366"/>
      <c r="Q156" s="366"/>
      <c r="R156" s="367"/>
    </row>
    <row r="157" spans="1:18" ht="16.5" customHeight="1">
      <c r="A157" s="350"/>
      <c r="B157" s="356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68"/>
      <c r="N157" s="366"/>
      <c r="O157" s="366"/>
      <c r="P157" s="366"/>
      <c r="Q157" s="366"/>
      <c r="R157" s="367"/>
    </row>
    <row r="158" spans="1:18" ht="16.5" customHeight="1">
      <c r="A158" s="350"/>
      <c r="B158" s="356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68"/>
      <c r="N158" s="366"/>
      <c r="O158" s="366"/>
      <c r="P158" s="366"/>
      <c r="Q158" s="366"/>
      <c r="R158" s="367"/>
    </row>
    <row r="159" spans="1:18" ht="16.5" customHeight="1" thickBot="1">
      <c r="A159" s="351"/>
      <c r="B159" s="359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9"/>
      <c r="N159" s="370"/>
      <c r="O159" s="370"/>
      <c r="P159" s="370"/>
      <c r="Q159" s="370"/>
      <c r="R159" s="371"/>
    </row>
    <row r="160" spans="1:18" ht="21" thickBot="1" thickTop="1">
      <c r="A160" s="136" t="s">
        <v>379</v>
      </c>
      <c r="B160" s="136"/>
      <c r="C160" s="129"/>
      <c r="D160" s="128"/>
      <c r="E160" s="128"/>
      <c r="F160" s="128"/>
      <c r="G160" s="352" t="s">
        <v>380</v>
      </c>
      <c r="H160" s="352"/>
      <c r="I160" s="352"/>
      <c r="J160" s="352"/>
      <c r="K160" s="352"/>
      <c r="L160" s="128"/>
      <c r="M160" s="128"/>
      <c r="N160" s="352" t="s">
        <v>381</v>
      </c>
      <c r="O160" s="352"/>
      <c r="P160" s="127"/>
      <c r="Q160" s="127"/>
      <c r="R160" s="127"/>
    </row>
    <row r="161" spans="1:18" ht="33.75" thickBot="1" thickTop="1">
      <c r="A161" s="413" t="s">
        <v>345</v>
      </c>
      <c r="B161" s="414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5"/>
      <c r="R161" s="416"/>
    </row>
    <row r="162" spans="1:18" ht="24.75" customHeight="1" thickBot="1" thickTop="1">
      <c r="A162" s="409" t="s">
        <v>346</v>
      </c>
      <c r="B162" s="410"/>
      <c r="C162" s="411" t="e">
        <f>菜單!#REF!</f>
        <v>#REF!</v>
      </c>
      <c r="D162" s="411"/>
      <c r="E162" s="411"/>
      <c r="F162" s="411"/>
      <c r="G162" s="411"/>
      <c r="H162" s="411"/>
      <c r="I162" s="412" t="s">
        <v>347</v>
      </c>
      <c r="J162" s="412"/>
      <c r="K162" s="134" t="e">
        <f>菜單!#REF!</f>
        <v>#REF!</v>
      </c>
      <c r="L162" s="412"/>
      <c r="M162" s="412"/>
      <c r="N162" s="412"/>
      <c r="O162" s="134" t="s">
        <v>348</v>
      </c>
      <c r="P162" s="134"/>
      <c r="Q162" s="134"/>
      <c r="R162" s="161"/>
    </row>
    <row r="163" spans="1:18" ht="24.75" customHeight="1" thickTop="1">
      <c r="A163" s="383" t="s">
        <v>349</v>
      </c>
      <c r="B163" s="133" t="s">
        <v>350</v>
      </c>
      <c r="C163" s="384" t="e">
        <f>菜單!#REF!</f>
        <v>#REF!</v>
      </c>
      <c r="D163" s="384"/>
      <c r="E163" s="384"/>
      <c r="F163" s="384"/>
      <c r="G163" s="384"/>
      <c r="H163" s="384"/>
      <c r="I163" s="384"/>
      <c r="J163" s="384"/>
      <c r="K163" s="385"/>
      <c r="L163" s="386" t="s">
        <v>351</v>
      </c>
      <c r="M163" s="391" t="s">
        <v>352</v>
      </c>
      <c r="N163" s="385"/>
      <c r="O163" s="400"/>
      <c r="P163" s="401"/>
      <c r="Q163" s="401"/>
      <c r="R163" s="402"/>
    </row>
    <row r="164" spans="1:18" ht="24.75" customHeight="1">
      <c r="A164" s="350"/>
      <c r="B164" s="392" t="s">
        <v>353</v>
      </c>
      <c r="C164" s="399" t="e">
        <f>$B$173</f>
        <v>#REF!</v>
      </c>
      <c r="D164" s="399"/>
      <c r="E164" s="399"/>
      <c r="F164" s="399"/>
      <c r="G164" s="399"/>
      <c r="H164" s="399"/>
      <c r="I164" s="399"/>
      <c r="J164" s="399"/>
      <c r="K164" s="398"/>
      <c r="L164" s="386"/>
      <c r="M164" s="397" t="s">
        <v>354</v>
      </c>
      <c r="N164" s="398"/>
      <c r="O164" s="397"/>
      <c r="P164" s="399"/>
      <c r="Q164" s="399"/>
      <c r="R164" s="398"/>
    </row>
    <row r="165" spans="1:18" ht="24.75" customHeight="1">
      <c r="A165" s="350"/>
      <c r="B165" s="393"/>
      <c r="C165" s="399" t="e">
        <f>$B$176</f>
        <v>#REF!</v>
      </c>
      <c r="D165" s="399"/>
      <c r="E165" s="399"/>
      <c r="F165" s="399"/>
      <c r="G165" s="399"/>
      <c r="H165" s="399"/>
      <c r="I165" s="399"/>
      <c r="J165" s="399"/>
      <c r="K165" s="398"/>
      <c r="L165" s="386"/>
      <c r="M165" s="397" t="s">
        <v>355</v>
      </c>
      <c r="N165" s="398"/>
      <c r="O165" s="397"/>
      <c r="P165" s="399"/>
      <c r="Q165" s="399"/>
      <c r="R165" s="398"/>
    </row>
    <row r="166" spans="1:18" ht="24.75" customHeight="1">
      <c r="A166" s="350"/>
      <c r="B166" s="394"/>
      <c r="C166" s="399"/>
      <c r="D166" s="399"/>
      <c r="E166" s="399"/>
      <c r="F166" s="399"/>
      <c r="G166" s="399"/>
      <c r="H166" s="399"/>
      <c r="I166" s="399"/>
      <c r="J166" s="399"/>
      <c r="K166" s="398"/>
      <c r="L166" s="386"/>
      <c r="M166" s="397" t="s">
        <v>356</v>
      </c>
      <c r="N166" s="398"/>
      <c r="O166" s="397"/>
      <c r="P166" s="399"/>
      <c r="Q166" s="399"/>
      <c r="R166" s="398"/>
    </row>
    <row r="167" spans="1:18" ht="24.75" customHeight="1">
      <c r="A167" s="350"/>
      <c r="B167" s="132" t="s">
        <v>357</v>
      </c>
      <c r="C167" s="399" t="e">
        <f>$B$179</f>
        <v>#REF!</v>
      </c>
      <c r="D167" s="399"/>
      <c r="E167" s="399"/>
      <c r="F167" s="399"/>
      <c r="G167" s="399"/>
      <c r="H167" s="399"/>
      <c r="I167" s="399"/>
      <c r="J167" s="399"/>
      <c r="K167" s="398"/>
      <c r="L167" s="386"/>
      <c r="M167" s="397" t="s">
        <v>358</v>
      </c>
      <c r="N167" s="398"/>
      <c r="O167" s="397"/>
      <c r="P167" s="399"/>
      <c r="Q167" s="399"/>
      <c r="R167" s="398"/>
    </row>
    <row r="168" spans="1:18" ht="24.75" customHeight="1">
      <c r="A168" s="350"/>
      <c r="B168" s="132" t="s">
        <v>359</v>
      </c>
      <c r="C168" s="399"/>
      <c r="D168" s="399"/>
      <c r="E168" s="399"/>
      <c r="F168" s="399"/>
      <c r="G168" s="399"/>
      <c r="H168" s="399"/>
      <c r="I168" s="399"/>
      <c r="J168" s="399"/>
      <c r="K168" s="398"/>
      <c r="L168" s="386"/>
      <c r="M168" s="397"/>
      <c r="N168" s="398"/>
      <c r="O168" s="397"/>
      <c r="P168" s="399"/>
      <c r="Q168" s="399"/>
      <c r="R168" s="398"/>
    </row>
    <row r="169" spans="1:18" ht="24.75" customHeight="1" thickBot="1">
      <c r="A169" s="351"/>
      <c r="B169" s="135" t="s">
        <v>360</v>
      </c>
      <c r="C169" s="406"/>
      <c r="D169" s="406"/>
      <c r="E169" s="406"/>
      <c r="F169" s="406"/>
      <c r="G169" s="406"/>
      <c r="H169" s="406"/>
      <c r="I169" s="406"/>
      <c r="J169" s="406"/>
      <c r="K169" s="382"/>
      <c r="L169" s="387"/>
      <c r="M169" s="381" t="s">
        <v>361</v>
      </c>
      <c r="N169" s="382"/>
      <c r="O169" s="395"/>
      <c r="P169" s="396"/>
      <c r="Q169" s="396"/>
      <c r="R169" s="160" t="s">
        <v>362</v>
      </c>
    </row>
    <row r="170" spans="1:18" ht="24.75" customHeight="1" thickBot="1" thickTop="1">
      <c r="A170" s="386" t="s">
        <v>363</v>
      </c>
      <c r="B170" s="388" t="s">
        <v>364</v>
      </c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90"/>
    </row>
    <row r="171" spans="1:18" ht="18" customHeight="1" thickTop="1">
      <c r="A171" s="386"/>
      <c r="B171" s="403" t="s">
        <v>365</v>
      </c>
      <c r="C171" s="407" t="s">
        <v>366</v>
      </c>
      <c r="D171" s="379" t="s">
        <v>367</v>
      </c>
      <c r="E171" s="372" t="s">
        <v>368</v>
      </c>
      <c r="F171" s="373"/>
      <c r="G171" s="374"/>
      <c r="H171" s="375" t="s">
        <v>369</v>
      </c>
      <c r="I171" s="373"/>
      <c r="J171" s="376"/>
      <c r="K171" s="407" t="s">
        <v>366</v>
      </c>
      <c r="L171" s="379" t="s">
        <v>367</v>
      </c>
      <c r="M171" s="372" t="s">
        <v>368</v>
      </c>
      <c r="N171" s="373"/>
      <c r="O171" s="374"/>
      <c r="P171" s="375" t="s">
        <v>369</v>
      </c>
      <c r="Q171" s="373"/>
      <c r="R171" s="376"/>
    </row>
    <row r="172" spans="1:18" ht="18" customHeight="1" thickBot="1">
      <c r="A172" s="386"/>
      <c r="B172" s="404"/>
      <c r="C172" s="408"/>
      <c r="D172" s="405"/>
      <c r="E172" s="184" t="s">
        <v>370</v>
      </c>
      <c r="F172" s="167" t="s">
        <v>371</v>
      </c>
      <c r="G172" s="167" t="s">
        <v>372</v>
      </c>
      <c r="H172" s="167" t="s">
        <v>373</v>
      </c>
      <c r="I172" s="167" t="s">
        <v>374</v>
      </c>
      <c r="J172" s="168" t="s">
        <v>375</v>
      </c>
      <c r="K172" s="408"/>
      <c r="L172" s="380"/>
      <c r="M172" s="184" t="s">
        <v>370</v>
      </c>
      <c r="N172" s="167" t="s">
        <v>371</v>
      </c>
      <c r="O172" s="167" t="s">
        <v>372</v>
      </c>
      <c r="P172" s="167" t="s">
        <v>373</v>
      </c>
      <c r="Q172" s="167" t="s">
        <v>374</v>
      </c>
      <c r="R172" s="168" t="s">
        <v>375</v>
      </c>
    </row>
    <row r="173" spans="1:18" ht="18" customHeight="1" thickTop="1">
      <c r="A173" s="386"/>
      <c r="B173" s="377" t="e">
        <f>菜單!#REF!</f>
        <v>#REF!</v>
      </c>
      <c r="C173" s="165" t="e">
        <f>菜單!#REF!</f>
        <v>#REF!</v>
      </c>
      <c r="D173" s="148" t="e">
        <f>菜單!#REF!</f>
        <v>#REF!</v>
      </c>
      <c r="E173" s="130"/>
      <c r="F173" s="152"/>
      <c r="G173" s="152"/>
      <c r="H173" s="152"/>
      <c r="I173" s="152"/>
      <c r="J173" s="151"/>
      <c r="K173" s="165" t="e">
        <f>菜單!#REF!</f>
        <v>#REF!</v>
      </c>
      <c r="L173" s="148" t="e">
        <f>菜單!#REF!</f>
        <v>#REF!</v>
      </c>
      <c r="M173" s="130"/>
      <c r="N173" s="152"/>
      <c r="O173" s="152"/>
      <c r="P173" s="152"/>
      <c r="Q173" s="152"/>
      <c r="R173" s="151"/>
    </row>
    <row r="174" spans="1:18" ht="18" customHeight="1">
      <c r="A174" s="386"/>
      <c r="B174" s="377"/>
      <c r="C174" s="144" t="e">
        <f>菜單!#REF!</f>
        <v>#REF!</v>
      </c>
      <c r="D174" s="142" t="e">
        <f>菜單!#REF!</f>
        <v>#REF!</v>
      </c>
      <c r="E174" s="138"/>
      <c r="F174" s="124"/>
      <c r="G174" s="124"/>
      <c r="H174" s="124"/>
      <c r="I174" s="124"/>
      <c r="J174" s="140"/>
      <c r="K174" s="144" t="e">
        <f>菜單!#REF!</f>
        <v>#REF!</v>
      </c>
      <c r="L174" s="142" t="e">
        <f>菜單!#REF!</f>
        <v>#REF!</v>
      </c>
      <c r="M174" s="138"/>
      <c r="N174" s="124"/>
      <c r="O174" s="124"/>
      <c r="P174" s="124"/>
      <c r="Q174" s="124"/>
      <c r="R174" s="140"/>
    </row>
    <row r="175" spans="1:18" ht="18" customHeight="1" thickBot="1">
      <c r="A175" s="386"/>
      <c r="B175" s="378"/>
      <c r="C175" s="158" t="e">
        <f>菜單!#REF!</f>
        <v>#REF!</v>
      </c>
      <c r="D175" s="154" t="e">
        <f>菜單!#REF!</f>
        <v>#REF!</v>
      </c>
      <c r="E175" s="155"/>
      <c r="F175" s="156"/>
      <c r="G175" s="157"/>
      <c r="H175" s="156"/>
      <c r="I175" s="157"/>
      <c r="J175" s="146"/>
      <c r="K175" s="158" t="e">
        <f>菜單!#REF!</f>
        <v>#REF!</v>
      </c>
      <c r="L175" s="154" t="e">
        <f>菜單!#REF!</f>
        <v>#REF!</v>
      </c>
      <c r="M175" s="155"/>
      <c r="N175" s="159"/>
      <c r="O175" s="159"/>
      <c r="P175" s="159"/>
      <c r="Q175" s="159"/>
      <c r="R175" s="146"/>
    </row>
    <row r="176" spans="1:18" ht="18" customHeight="1" thickTop="1">
      <c r="A176" s="386"/>
      <c r="B176" s="377" t="e">
        <f>菜單!#REF!</f>
        <v>#REF!</v>
      </c>
      <c r="C176" s="147" t="e">
        <f>菜單!#REF!</f>
        <v>#REF!</v>
      </c>
      <c r="D176" s="148" t="e">
        <f>菜單!#REF!</f>
        <v>#REF!</v>
      </c>
      <c r="E176" s="130"/>
      <c r="F176" s="149"/>
      <c r="G176" s="150"/>
      <c r="H176" s="149"/>
      <c r="I176" s="150"/>
      <c r="J176" s="151"/>
      <c r="K176" s="147" t="e">
        <f>菜單!#REF!</f>
        <v>#REF!</v>
      </c>
      <c r="L176" s="148" t="e">
        <f>菜單!#REF!</f>
        <v>#REF!</v>
      </c>
      <c r="M176" s="130"/>
      <c r="N176" s="152"/>
      <c r="O176" s="152"/>
      <c r="P176" s="152"/>
      <c r="Q176" s="152"/>
      <c r="R176" s="151"/>
    </row>
    <row r="177" spans="1:18" ht="18" customHeight="1">
      <c r="A177" s="386"/>
      <c r="B177" s="377"/>
      <c r="C177" s="144" t="e">
        <f>菜單!#REF!</f>
        <v>#REF!</v>
      </c>
      <c r="D177" s="142" t="e">
        <f>菜單!#REF!</f>
        <v>#REF!</v>
      </c>
      <c r="E177" s="138"/>
      <c r="F177" s="125"/>
      <c r="G177" s="126"/>
      <c r="H177" s="125"/>
      <c r="I177" s="126"/>
      <c r="J177" s="140"/>
      <c r="K177" s="144" t="e">
        <f>菜單!#REF!</f>
        <v>#REF!</v>
      </c>
      <c r="L177" s="142" t="e">
        <f>菜單!#REF!</f>
        <v>#REF!</v>
      </c>
      <c r="M177" s="138"/>
      <c r="N177" s="124"/>
      <c r="O177" s="124"/>
      <c r="P177" s="124"/>
      <c r="Q177" s="124"/>
      <c r="R177" s="140"/>
    </row>
    <row r="178" spans="1:18" ht="18" customHeight="1" thickBot="1">
      <c r="A178" s="386"/>
      <c r="B178" s="378"/>
      <c r="C178" s="158" t="e">
        <f>菜單!#REF!</f>
        <v>#REF!</v>
      </c>
      <c r="D178" s="154" t="e">
        <f>菜單!#REF!</f>
        <v>#REF!</v>
      </c>
      <c r="E178" s="155"/>
      <c r="F178" s="159"/>
      <c r="G178" s="159"/>
      <c r="H178" s="159"/>
      <c r="I178" s="159"/>
      <c r="J178" s="146"/>
      <c r="K178" s="158" t="e">
        <f>菜單!#REF!</f>
        <v>#REF!</v>
      </c>
      <c r="L178" s="154" t="e">
        <f>菜單!#REF!</f>
        <v>#REF!</v>
      </c>
      <c r="M178" s="155"/>
      <c r="N178" s="159"/>
      <c r="O178" s="159"/>
      <c r="P178" s="159"/>
      <c r="Q178" s="159"/>
      <c r="R178" s="146"/>
    </row>
    <row r="179" spans="1:18" ht="18" customHeight="1" thickTop="1">
      <c r="A179" s="386"/>
      <c r="B179" s="377" t="e">
        <f>菜單!#REF!</f>
        <v>#REF!</v>
      </c>
      <c r="C179" s="147" t="e">
        <f>菜單!#REF!</f>
        <v>#REF!</v>
      </c>
      <c r="D179" s="148" t="e">
        <f>菜單!#REF!</f>
        <v>#REF!</v>
      </c>
      <c r="E179" s="130"/>
      <c r="F179" s="152"/>
      <c r="G179" s="152"/>
      <c r="H179" s="152"/>
      <c r="I179" s="152"/>
      <c r="J179" s="151"/>
      <c r="K179" s="147" t="e">
        <f>菜單!#REF!</f>
        <v>#REF!</v>
      </c>
      <c r="L179" s="148" t="e">
        <f>菜單!#REF!</f>
        <v>#REF!</v>
      </c>
      <c r="M179" s="130"/>
      <c r="N179" s="152"/>
      <c r="O179" s="152"/>
      <c r="P179" s="152"/>
      <c r="Q179" s="152"/>
      <c r="R179" s="151"/>
    </row>
    <row r="180" spans="1:18" ht="18" customHeight="1">
      <c r="A180" s="386"/>
      <c r="B180" s="377"/>
      <c r="C180" s="144" t="e">
        <f>菜單!#REF!</f>
        <v>#REF!</v>
      </c>
      <c r="D180" s="142" t="e">
        <f>菜單!#REF!</f>
        <v>#REF!</v>
      </c>
      <c r="E180" s="138"/>
      <c r="F180" s="124"/>
      <c r="G180" s="124"/>
      <c r="H180" s="124"/>
      <c r="I180" s="124"/>
      <c r="J180" s="140"/>
      <c r="K180" s="144" t="e">
        <f>菜單!#REF!</f>
        <v>#REF!</v>
      </c>
      <c r="L180" s="142" t="e">
        <f>菜單!#REF!</f>
        <v>#REF!</v>
      </c>
      <c r="M180" s="138"/>
      <c r="N180" s="124"/>
      <c r="O180" s="124"/>
      <c r="P180" s="124"/>
      <c r="Q180" s="124"/>
      <c r="R180" s="140"/>
    </row>
    <row r="181" spans="1:18" ht="18" customHeight="1" thickBot="1">
      <c r="A181" s="386"/>
      <c r="B181" s="378"/>
      <c r="C181" s="145" t="e">
        <f>菜單!#REF!</f>
        <v>#REF!</v>
      </c>
      <c r="D181" s="143" t="e">
        <f>菜單!#REF!</f>
        <v>#REF!</v>
      </c>
      <c r="E181" s="139"/>
      <c r="F181" s="137"/>
      <c r="G181" s="137"/>
      <c r="H181" s="137"/>
      <c r="I181" s="137"/>
      <c r="J181" s="146"/>
      <c r="K181" s="145" t="e">
        <f>菜單!#REF!</f>
        <v>#REF!</v>
      </c>
      <c r="L181" s="143" t="e">
        <f>菜單!#REF!</f>
        <v>#REF!</v>
      </c>
      <c r="M181" s="139"/>
      <c r="N181" s="137"/>
      <c r="O181" s="137"/>
      <c r="P181" s="137"/>
      <c r="Q181" s="137"/>
      <c r="R181" s="141"/>
    </row>
    <row r="182" spans="1:18" ht="18" customHeight="1" thickBot="1" thickTop="1">
      <c r="A182" s="386"/>
      <c r="B182" s="353"/>
      <c r="C182" s="354"/>
      <c r="D182" s="354"/>
      <c r="E182" s="354"/>
      <c r="F182" s="354"/>
      <c r="G182" s="354"/>
      <c r="H182" s="354"/>
      <c r="I182" s="354"/>
      <c r="J182" s="354"/>
      <c r="K182" s="354"/>
      <c r="L182" s="355"/>
      <c r="M182" s="362" t="s">
        <v>376</v>
      </c>
      <c r="N182" s="362"/>
      <c r="O182" s="362"/>
      <c r="P182" s="362"/>
      <c r="Q182" s="362"/>
      <c r="R182" s="363"/>
    </row>
    <row r="183" spans="1:18" ht="18" customHeight="1" thickTop="1">
      <c r="A183" s="386"/>
      <c r="B183" s="356"/>
      <c r="C183" s="357"/>
      <c r="D183" s="357"/>
      <c r="E183" s="357"/>
      <c r="F183" s="357"/>
      <c r="G183" s="357"/>
      <c r="H183" s="357"/>
      <c r="I183" s="357"/>
      <c r="J183" s="357"/>
      <c r="K183" s="357"/>
      <c r="L183" s="358"/>
      <c r="M183" s="364" t="s">
        <v>377</v>
      </c>
      <c r="N183" s="364"/>
      <c r="O183" s="364"/>
      <c r="P183" s="364"/>
      <c r="Q183" s="364"/>
      <c r="R183" s="365"/>
    </row>
    <row r="184" spans="1:18" ht="18" customHeight="1">
      <c r="A184" s="386"/>
      <c r="B184" s="356"/>
      <c r="C184" s="357"/>
      <c r="D184" s="357"/>
      <c r="E184" s="357"/>
      <c r="F184" s="357"/>
      <c r="G184" s="357"/>
      <c r="H184" s="357"/>
      <c r="I184" s="357"/>
      <c r="J184" s="357"/>
      <c r="K184" s="357"/>
      <c r="L184" s="358"/>
      <c r="M184" s="366"/>
      <c r="N184" s="366"/>
      <c r="O184" s="366"/>
      <c r="P184" s="366"/>
      <c r="Q184" s="366"/>
      <c r="R184" s="367"/>
    </row>
    <row r="185" spans="1:18" ht="18" customHeight="1">
      <c r="A185" s="386"/>
      <c r="B185" s="356"/>
      <c r="C185" s="357"/>
      <c r="D185" s="357"/>
      <c r="E185" s="357"/>
      <c r="F185" s="357"/>
      <c r="G185" s="357"/>
      <c r="H185" s="357"/>
      <c r="I185" s="357"/>
      <c r="J185" s="357"/>
      <c r="K185" s="357"/>
      <c r="L185" s="358"/>
      <c r="M185" s="366"/>
      <c r="N185" s="366"/>
      <c r="O185" s="366"/>
      <c r="P185" s="366"/>
      <c r="Q185" s="366"/>
      <c r="R185" s="367"/>
    </row>
    <row r="186" spans="1:18" ht="18" customHeight="1">
      <c r="A186" s="386"/>
      <c r="B186" s="356"/>
      <c r="C186" s="357"/>
      <c r="D186" s="357"/>
      <c r="E186" s="357"/>
      <c r="F186" s="357"/>
      <c r="G186" s="357"/>
      <c r="H186" s="357"/>
      <c r="I186" s="357"/>
      <c r="J186" s="357"/>
      <c r="K186" s="357"/>
      <c r="L186" s="358"/>
      <c r="M186" s="366"/>
      <c r="N186" s="366"/>
      <c r="O186" s="366"/>
      <c r="P186" s="366"/>
      <c r="Q186" s="366"/>
      <c r="R186" s="367"/>
    </row>
    <row r="187" spans="1:18" ht="18" customHeight="1">
      <c r="A187" s="386"/>
      <c r="B187" s="356"/>
      <c r="C187" s="357"/>
      <c r="D187" s="357"/>
      <c r="E187" s="357"/>
      <c r="F187" s="357"/>
      <c r="G187" s="357"/>
      <c r="H187" s="357"/>
      <c r="I187" s="357"/>
      <c r="J187" s="357"/>
      <c r="K187" s="357"/>
      <c r="L187" s="358"/>
      <c r="M187" s="366"/>
      <c r="N187" s="366"/>
      <c r="O187" s="366"/>
      <c r="P187" s="366"/>
      <c r="Q187" s="366"/>
      <c r="R187" s="367"/>
    </row>
    <row r="188" spans="1:18" ht="18" customHeight="1">
      <c r="A188" s="386"/>
      <c r="B188" s="356"/>
      <c r="C188" s="357"/>
      <c r="D188" s="357"/>
      <c r="E188" s="357"/>
      <c r="F188" s="357"/>
      <c r="G188" s="357"/>
      <c r="H188" s="357"/>
      <c r="I188" s="357"/>
      <c r="J188" s="357"/>
      <c r="K188" s="357"/>
      <c r="L188" s="358"/>
      <c r="M188" s="366"/>
      <c r="N188" s="366"/>
      <c r="O188" s="366"/>
      <c r="P188" s="366"/>
      <c r="Q188" s="366"/>
      <c r="R188" s="367"/>
    </row>
    <row r="189" spans="1:18" ht="18" customHeight="1">
      <c r="A189" s="386"/>
      <c r="B189" s="356"/>
      <c r="C189" s="357"/>
      <c r="D189" s="357"/>
      <c r="E189" s="357"/>
      <c r="F189" s="357"/>
      <c r="G189" s="357"/>
      <c r="H189" s="357"/>
      <c r="I189" s="357"/>
      <c r="J189" s="357"/>
      <c r="K189" s="357"/>
      <c r="L189" s="358"/>
      <c r="M189" s="366"/>
      <c r="N189" s="366"/>
      <c r="O189" s="366"/>
      <c r="P189" s="366"/>
      <c r="Q189" s="366"/>
      <c r="R189" s="367"/>
    </row>
    <row r="190" spans="1:18" ht="18" customHeight="1" thickBot="1">
      <c r="A190" s="386"/>
      <c r="B190" s="359"/>
      <c r="C190" s="360"/>
      <c r="D190" s="360"/>
      <c r="E190" s="360"/>
      <c r="F190" s="360"/>
      <c r="G190" s="360"/>
      <c r="H190" s="360"/>
      <c r="I190" s="360"/>
      <c r="J190" s="360"/>
      <c r="K190" s="360"/>
      <c r="L190" s="361"/>
      <c r="M190" s="366"/>
      <c r="N190" s="366"/>
      <c r="O190" s="366"/>
      <c r="P190" s="366"/>
      <c r="Q190" s="366"/>
      <c r="R190" s="367"/>
    </row>
    <row r="191" spans="1:18" ht="16.5" customHeight="1" thickTop="1">
      <c r="A191" s="349" t="s">
        <v>378</v>
      </c>
      <c r="B191" s="353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68"/>
      <c r="N191" s="366"/>
      <c r="O191" s="366"/>
      <c r="P191" s="366"/>
      <c r="Q191" s="366"/>
      <c r="R191" s="367"/>
    </row>
    <row r="192" spans="1:18" ht="16.5" customHeight="1">
      <c r="A192" s="350"/>
      <c r="B192" s="356"/>
      <c r="C192" s="357"/>
      <c r="D192" s="357"/>
      <c r="E192" s="357"/>
      <c r="F192" s="357"/>
      <c r="G192" s="357"/>
      <c r="H192" s="357"/>
      <c r="I192" s="357"/>
      <c r="J192" s="357"/>
      <c r="K192" s="357"/>
      <c r="L192" s="357"/>
      <c r="M192" s="368"/>
      <c r="N192" s="366"/>
      <c r="O192" s="366"/>
      <c r="P192" s="366"/>
      <c r="Q192" s="366"/>
      <c r="R192" s="367"/>
    </row>
    <row r="193" spans="1:18" ht="16.5" customHeight="1">
      <c r="A193" s="350"/>
      <c r="B193" s="356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  <c r="M193" s="368"/>
      <c r="N193" s="366"/>
      <c r="O193" s="366"/>
      <c r="P193" s="366"/>
      <c r="Q193" s="366"/>
      <c r="R193" s="367"/>
    </row>
    <row r="194" spans="1:18" ht="16.5" customHeight="1">
      <c r="A194" s="350"/>
      <c r="B194" s="356"/>
      <c r="C194" s="357"/>
      <c r="D194" s="357"/>
      <c r="E194" s="357"/>
      <c r="F194" s="357"/>
      <c r="G194" s="357"/>
      <c r="H194" s="357"/>
      <c r="I194" s="357"/>
      <c r="J194" s="357"/>
      <c r="K194" s="357"/>
      <c r="L194" s="357"/>
      <c r="M194" s="368"/>
      <c r="N194" s="366"/>
      <c r="O194" s="366"/>
      <c r="P194" s="366"/>
      <c r="Q194" s="366"/>
      <c r="R194" s="367"/>
    </row>
    <row r="195" spans="1:18" ht="16.5" customHeight="1">
      <c r="A195" s="350"/>
      <c r="B195" s="356"/>
      <c r="C195" s="357"/>
      <c r="D195" s="357"/>
      <c r="E195" s="357"/>
      <c r="F195" s="357"/>
      <c r="G195" s="357"/>
      <c r="H195" s="357"/>
      <c r="I195" s="357"/>
      <c r="J195" s="357"/>
      <c r="K195" s="357"/>
      <c r="L195" s="357"/>
      <c r="M195" s="368"/>
      <c r="N195" s="366"/>
      <c r="O195" s="366"/>
      <c r="P195" s="366"/>
      <c r="Q195" s="366"/>
      <c r="R195" s="367"/>
    </row>
    <row r="196" spans="1:18" ht="16.5" customHeight="1">
      <c r="A196" s="350"/>
      <c r="B196" s="356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68"/>
      <c r="N196" s="366"/>
      <c r="O196" s="366"/>
      <c r="P196" s="366"/>
      <c r="Q196" s="366"/>
      <c r="R196" s="367"/>
    </row>
    <row r="197" spans="1:18" ht="16.5" customHeight="1">
      <c r="A197" s="350"/>
      <c r="B197" s="356"/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  <c r="M197" s="368"/>
      <c r="N197" s="366"/>
      <c r="O197" s="366"/>
      <c r="P197" s="366"/>
      <c r="Q197" s="366"/>
      <c r="R197" s="367"/>
    </row>
    <row r="198" spans="1:18" ht="16.5" customHeight="1">
      <c r="A198" s="350"/>
      <c r="B198" s="356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68"/>
      <c r="N198" s="366"/>
      <c r="O198" s="366"/>
      <c r="P198" s="366"/>
      <c r="Q198" s="366"/>
      <c r="R198" s="367"/>
    </row>
    <row r="199" spans="1:18" ht="16.5" customHeight="1" thickBot="1">
      <c r="A199" s="351"/>
      <c r="B199" s="359"/>
      <c r="C199" s="360"/>
      <c r="D199" s="360"/>
      <c r="E199" s="360"/>
      <c r="F199" s="360"/>
      <c r="G199" s="360"/>
      <c r="H199" s="360"/>
      <c r="I199" s="360"/>
      <c r="J199" s="360"/>
      <c r="K199" s="360"/>
      <c r="L199" s="360"/>
      <c r="M199" s="369"/>
      <c r="N199" s="370"/>
      <c r="O199" s="370"/>
      <c r="P199" s="370"/>
      <c r="Q199" s="370"/>
      <c r="R199" s="371"/>
    </row>
    <row r="200" spans="1:18" ht="20.25" thickTop="1">
      <c r="A200" s="136" t="s">
        <v>379</v>
      </c>
      <c r="B200" s="136"/>
      <c r="C200" s="129"/>
      <c r="D200" s="128"/>
      <c r="E200" s="128"/>
      <c r="F200" s="128"/>
      <c r="G200" s="352" t="s">
        <v>380</v>
      </c>
      <c r="H200" s="352"/>
      <c r="I200" s="352"/>
      <c r="J200" s="352"/>
      <c r="K200" s="352"/>
      <c r="L200" s="128"/>
      <c r="M200" s="128"/>
      <c r="N200" s="352" t="s">
        <v>381</v>
      </c>
      <c r="O200" s="352"/>
      <c r="P200" s="127"/>
      <c r="Q200" s="127"/>
      <c r="R200" s="127"/>
    </row>
  </sheetData>
  <sheetProtection/>
  <mergeCells count="250">
    <mergeCell ref="P11:R11"/>
    <mergeCell ref="O9:Q9"/>
    <mergeCell ref="M8:N8"/>
    <mergeCell ref="M11:O11"/>
    <mergeCell ref="B10:R10"/>
    <mergeCell ref="C11:C12"/>
    <mergeCell ref="D11:D12"/>
    <mergeCell ref="M9:N9"/>
    <mergeCell ref="K11:K12"/>
    <mergeCell ref="A10:A30"/>
    <mergeCell ref="A31:A39"/>
    <mergeCell ref="B19:B21"/>
    <mergeCell ref="N40:O40"/>
    <mergeCell ref="M7:N7"/>
    <mergeCell ref="C9:K9"/>
    <mergeCell ref="M22:R22"/>
    <mergeCell ref="B31:L39"/>
    <mergeCell ref="B22:L30"/>
    <mergeCell ref="G40:K40"/>
    <mergeCell ref="M23:R39"/>
    <mergeCell ref="O6:R6"/>
    <mergeCell ref="A43:A49"/>
    <mergeCell ref="O48:R48"/>
    <mergeCell ref="O49:Q49"/>
    <mergeCell ref="L42:N42"/>
    <mergeCell ref="B44:B46"/>
    <mergeCell ref="C45:K45"/>
    <mergeCell ref="M45:N45"/>
    <mergeCell ref="C46:K46"/>
    <mergeCell ref="O47:R47"/>
    <mergeCell ref="A41:R41"/>
    <mergeCell ref="M46:N46"/>
    <mergeCell ref="O45:R45"/>
    <mergeCell ref="O46:R46"/>
    <mergeCell ref="A42:B42"/>
    <mergeCell ref="C42:H42"/>
    <mergeCell ref="I42:J42"/>
    <mergeCell ref="M43:N43"/>
    <mergeCell ref="O43:R43"/>
    <mergeCell ref="M4:N4"/>
    <mergeCell ref="M5:N5"/>
    <mergeCell ref="M6:N6"/>
    <mergeCell ref="B11:B12"/>
    <mergeCell ref="B16:B18"/>
    <mergeCell ref="B13:B15"/>
    <mergeCell ref="E11:G11"/>
    <mergeCell ref="H11:J11"/>
    <mergeCell ref="L11:L12"/>
    <mergeCell ref="A3:A9"/>
    <mergeCell ref="L3:L9"/>
    <mergeCell ref="C7:K7"/>
    <mergeCell ref="C8:K8"/>
    <mergeCell ref="O3:R3"/>
    <mergeCell ref="O8:R8"/>
    <mergeCell ref="O7:R7"/>
    <mergeCell ref="O5:R5"/>
    <mergeCell ref="O4:R4"/>
    <mergeCell ref="M3:N3"/>
    <mergeCell ref="A1:R1"/>
    <mergeCell ref="I2:J2"/>
    <mergeCell ref="L2:N2"/>
    <mergeCell ref="A2:B2"/>
    <mergeCell ref="C2:H2"/>
    <mergeCell ref="B4:B6"/>
    <mergeCell ref="C3:K3"/>
    <mergeCell ref="C4:K4"/>
    <mergeCell ref="C5:K5"/>
    <mergeCell ref="C6:K6"/>
    <mergeCell ref="B56:B58"/>
    <mergeCell ref="A71:A79"/>
    <mergeCell ref="B71:L79"/>
    <mergeCell ref="M63:R79"/>
    <mergeCell ref="M62:R62"/>
    <mergeCell ref="B59:B61"/>
    <mergeCell ref="A50:A70"/>
    <mergeCell ref="O44:R44"/>
    <mergeCell ref="B50:R50"/>
    <mergeCell ref="B51:B52"/>
    <mergeCell ref="C51:C52"/>
    <mergeCell ref="D51:D52"/>
    <mergeCell ref="P51:R51"/>
    <mergeCell ref="C47:K47"/>
    <mergeCell ref="M47:N47"/>
    <mergeCell ref="C48:K48"/>
    <mergeCell ref="C49:K49"/>
    <mergeCell ref="M49:N49"/>
    <mergeCell ref="L43:L49"/>
    <mergeCell ref="C43:K43"/>
    <mergeCell ref="M48:N48"/>
    <mergeCell ref="C44:K44"/>
    <mergeCell ref="M44:N44"/>
    <mergeCell ref="O87:R87"/>
    <mergeCell ref="N80:O80"/>
    <mergeCell ref="G80:K80"/>
    <mergeCell ref="E51:G51"/>
    <mergeCell ref="H51:J51"/>
    <mergeCell ref="K51:K52"/>
    <mergeCell ref="L51:L52"/>
    <mergeCell ref="M51:O51"/>
    <mergeCell ref="B62:L70"/>
    <mergeCell ref="B53:B55"/>
    <mergeCell ref="M83:N83"/>
    <mergeCell ref="C83:K83"/>
    <mergeCell ref="C89:K89"/>
    <mergeCell ref="O84:R84"/>
    <mergeCell ref="O85:R85"/>
    <mergeCell ref="A90:A110"/>
    <mergeCell ref="B90:R90"/>
    <mergeCell ref="B91:B92"/>
    <mergeCell ref="C91:C92"/>
    <mergeCell ref="M89:N89"/>
    <mergeCell ref="A83:A89"/>
    <mergeCell ref="E91:G91"/>
    <mergeCell ref="B84:B86"/>
    <mergeCell ref="C86:K86"/>
    <mergeCell ref="C84:K84"/>
    <mergeCell ref="C85:K85"/>
    <mergeCell ref="M85:N85"/>
    <mergeCell ref="M86:N86"/>
    <mergeCell ref="M84:N84"/>
    <mergeCell ref="A81:R81"/>
    <mergeCell ref="A82:B82"/>
    <mergeCell ref="C82:H82"/>
    <mergeCell ref="I82:J82"/>
    <mergeCell ref="L82:N82"/>
    <mergeCell ref="O86:R86"/>
    <mergeCell ref="O83:R83"/>
    <mergeCell ref="P91:R91"/>
    <mergeCell ref="D91:D92"/>
    <mergeCell ref="A111:A119"/>
    <mergeCell ref="O88:R88"/>
    <mergeCell ref="O89:Q89"/>
    <mergeCell ref="C87:K87"/>
    <mergeCell ref="C88:K88"/>
    <mergeCell ref="M88:N88"/>
    <mergeCell ref="M87:N87"/>
    <mergeCell ref="L83:L89"/>
    <mergeCell ref="L122:N122"/>
    <mergeCell ref="K91:K92"/>
    <mergeCell ref="B102:L110"/>
    <mergeCell ref="N120:O120"/>
    <mergeCell ref="B111:L119"/>
    <mergeCell ref="A122:B122"/>
    <mergeCell ref="C122:H122"/>
    <mergeCell ref="B99:B101"/>
    <mergeCell ref="I122:J122"/>
    <mergeCell ref="H91:J91"/>
    <mergeCell ref="G120:K120"/>
    <mergeCell ref="A121:R121"/>
    <mergeCell ref="M103:R119"/>
    <mergeCell ref="M102:R102"/>
    <mergeCell ref="B93:B95"/>
    <mergeCell ref="B96:B98"/>
    <mergeCell ref="L91:L92"/>
    <mergeCell ref="M91:O91"/>
    <mergeCell ref="O127:R127"/>
    <mergeCell ref="L123:L129"/>
    <mergeCell ref="M129:N129"/>
    <mergeCell ref="M127:N127"/>
    <mergeCell ref="O129:Q129"/>
    <mergeCell ref="O128:R128"/>
    <mergeCell ref="O123:R123"/>
    <mergeCell ref="O126:R126"/>
    <mergeCell ref="O124:R124"/>
    <mergeCell ref="O125:R125"/>
    <mergeCell ref="M126:N126"/>
    <mergeCell ref="M124:N124"/>
    <mergeCell ref="M123:N123"/>
    <mergeCell ref="M128:N128"/>
    <mergeCell ref="A123:A129"/>
    <mergeCell ref="C123:K123"/>
    <mergeCell ref="C126:K126"/>
    <mergeCell ref="C124:K124"/>
    <mergeCell ref="C129:K129"/>
    <mergeCell ref="C127:K127"/>
    <mergeCell ref="C128:K128"/>
    <mergeCell ref="B124:B126"/>
    <mergeCell ref="D131:D132"/>
    <mergeCell ref="M142:R142"/>
    <mergeCell ref="M143:R159"/>
    <mergeCell ref="C125:K125"/>
    <mergeCell ref="M125:N125"/>
    <mergeCell ref="P131:R131"/>
    <mergeCell ref="L131:L132"/>
    <mergeCell ref="M131:O131"/>
    <mergeCell ref="G160:K160"/>
    <mergeCell ref="B142:L150"/>
    <mergeCell ref="B151:L159"/>
    <mergeCell ref="A130:A150"/>
    <mergeCell ref="B136:B138"/>
    <mergeCell ref="B131:B132"/>
    <mergeCell ref="C131:C132"/>
    <mergeCell ref="B133:B135"/>
    <mergeCell ref="B139:B141"/>
    <mergeCell ref="B130:R130"/>
    <mergeCell ref="A162:B162"/>
    <mergeCell ref="C162:H162"/>
    <mergeCell ref="I162:J162"/>
    <mergeCell ref="L162:N162"/>
    <mergeCell ref="E131:G131"/>
    <mergeCell ref="H131:J131"/>
    <mergeCell ref="K131:K132"/>
    <mergeCell ref="A161:R161"/>
    <mergeCell ref="A151:A159"/>
    <mergeCell ref="N160:O160"/>
    <mergeCell ref="O163:R163"/>
    <mergeCell ref="B171:B172"/>
    <mergeCell ref="D171:D172"/>
    <mergeCell ref="C164:K164"/>
    <mergeCell ref="M167:N167"/>
    <mergeCell ref="C169:K169"/>
    <mergeCell ref="C171:C172"/>
    <mergeCell ref="K171:K172"/>
    <mergeCell ref="M166:N166"/>
    <mergeCell ref="C167:K167"/>
    <mergeCell ref="O167:R167"/>
    <mergeCell ref="C166:K166"/>
    <mergeCell ref="O166:R166"/>
    <mergeCell ref="O164:R164"/>
    <mergeCell ref="O168:R168"/>
    <mergeCell ref="C168:K168"/>
    <mergeCell ref="M168:N168"/>
    <mergeCell ref="M164:N164"/>
    <mergeCell ref="C165:K165"/>
    <mergeCell ref="O165:R165"/>
    <mergeCell ref="M169:N169"/>
    <mergeCell ref="A163:A169"/>
    <mergeCell ref="C163:K163"/>
    <mergeCell ref="L163:L169"/>
    <mergeCell ref="B170:R170"/>
    <mergeCell ref="M163:N163"/>
    <mergeCell ref="B164:B166"/>
    <mergeCell ref="O169:Q169"/>
    <mergeCell ref="A170:A190"/>
    <mergeCell ref="M165:N165"/>
    <mergeCell ref="M171:O171"/>
    <mergeCell ref="B191:L199"/>
    <mergeCell ref="P171:R171"/>
    <mergeCell ref="B173:B175"/>
    <mergeCell ref="B176:B178"/>
    <mergeCell ref="B179:B181"/>
    <mergeCell ref="L171:L172"/>
    <mergeCell ref="E171:G171"/>
    <mergeCell ref="H171:J171"/>
    <mergeCell ref="A191:A199"/>
    <mergeCell ref="N200:O200"/>
    <mergeCell ref="B182:L190"/>
    <mergeCell ref="M182:R182"/>
    <mergeCell ref="M183:R199"/>
    <mergeCell ref="G200:K200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5" zoomScaleNormal="85" zoomScalePageLayoutView="0" workbookViewId="0" topLeftCell="A1">
      <selection activeCell="W19" sqref="W19"/>
    </sheetView>
  </sheetViews>
  <sheetFormatPr defaultColWidth="9.00390625" defaultRowHeight="16.5"/>
  <cols>
    <col min="1" max="3" width="3.625" style="0" customWidth="1"/>
    <col min="4" max="4" width="15.25390625" style="0" customWidth="1"/>
    <col min="5" max="5" width="6.50390625" style="0" customWidth="1"/>
    <col min="6" max="6" width="6.25390625" style="0" customWidth="1"/>
    <col min="7" max="7" width="3.875" style="0" customWidth="1"/>
    <col min="8" max="8" width="4.50390625" style="0" customWidth="1"/>
    <col min="9" max="10" width="3.875" style="0" customWidth="1"/>
    <col min="11" max="18" width="8.125" style="0" customWidth="1"/>
    <col min="19" max="19" width="3.875" style="0" customWidth="1"/>
  </cols>
  <sheetData>
    <row r="1" spans="1:19" ht="15.75">
      <c r="A1" s="427" t="s">
        <v>390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19" ht="15.75">
      <c r="A2" s="196"/>
      <c r="B2" s="196"/>
      <c r="C2" s="196"/>
      <c r="D2" s="309" t="s">
        <v>387</v>
      </c>
      <c r="E2" s="309"/>
      <c r="F2" s="310" t="str">
        <f>'菜單'!H2</f>
        <v>104學年度第1學期第8週</v>
      </c>
      <c r="G2" s="310"/>
      <c r="H2" s="310"/>
      <c r="I2" s="310"/>
      <c r="J2" s="310" t="s">
        <v>388</v>
      </c>
      <c r="K2" s="310"/>
      <c r="L2" s="310"/>
      <c r="M2" s="310"/>
      <c r="N2" s="310"/>
      <c r="O2" s="310"/>
      <c r="P2" s="307" t="s">
        <v>255</v>
      </c>
      <c r="Q2" s="307"/>
      <c r="R2" s="307"/>
      <c r="S2" s="197">
        <f>'菜單'!Y2</f>
        <v>5</v>
      </c>
    </row>
    <row r="3" spans="1:19" ht="15.75">
      <c r="A3" s="259" t="s">
        <v>103</v>
      </c>
      <c r="B3" s="259" t="s">
        <v>256</v>
      </c>
      <c r="C3" s="259" t="s">
        <v>257</v>
      </c>
      <c r="D3" s="286" t="s">
        <v>258</v>
      </c>
      <c r="E3" s="287"/>
      <c r="F3" s="287"/>
      <c r="G3" s="287"/>
      <c r="H3" s="287"/>
      <c r="I3" s="287"/>
      <c r="J3" s="288"/>
      <c r="K3" s="286" t="s">
        <v>259</v>
      </c>
      <c r="L3" s="287"/>
      <c r="M3" s="288"/>
      <c r="N3" s="286" t="s">
        <v>260</v>
      </c>
      <c r="O3" s="287"/>
      <c r="P3" s="287"/>
      <c r="Q3" s="287"/>
      <c r="R3" s="288"/>
      <c r="S3" s="259" t="s">
        <v>261</v>
      </c>
    </row>
    <row r="4" spans="1:19" ht="16.5" customHeight="1">
      <c r="A4" s="260"/>
      <c r="B4" s="260"/>
      <c r="C4" s="260"/>
      <c r="D4" s="266" t="s">
        <v>262</v>
      </c>
      <c r="E4" s="282" t="s">
        <v>299</v>
      </c>
      <c r="F4" s="282" t="s">
        <v>299</v>
      </c>
      <c r="G4" s="283" t="s">
        <v>263</v>
      </c>
      <c r="H4" s="428"/>
      <c r="I4" s="428"/>
      <c r="J4" s="429"/>
      <c r="K4" s="259" t="s">
        <v>264</v>
      </c>
      <c r="L4" s="259" t="s">
        <v>265</v>
      </c>
      <c r="M4" s="259" t="s">
        <v>266</v>
      </c>
      <c r="N4" s="259" t="s">
        <v>267</v>
      </c>
      <c r="O4" s="259" t="s">
        <v>268</v>
      </c>
      <c r="P4" s="259" t="s">
        <v>269</v>
      </c>
      <c r="Q4" s="259" t="s">
        <v>270</v>
      </c>
      <c r="R4" s="259" t="s">
        <v>271</v>
      </c>
      <c r="S4" s="260"/>
    </row>
    <row r="5" spans="1:19" ht="15.75">
      <c r="A5" s="260"/>
      <c r="B5" s="260"/>
      <c r="C5" s="260"/>
      <c r="D5" s="266"/>
      <c r="E5" s="282"/>
      <c r="F5" s="282"/>
      <c r="G5" s="430"/>
      <c r="H5" s="307"/>
      <c r="I5" s="307"/>
      <c r="J5" s="431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5.75">
      <c r="A6" s="260"/>
      <c r="B6" s="260"/>
      <c r="C6" s="260"/>
      <c r="D6" s="266"/>
      <c r="E6" s="282"/>
      <c r="F6" s="282"/>
      <c r="G6" s="195" t="s">
        <v>272</v>
      </c>
      <c r="H6" s="195" t="s">
        <v>273</v>
      </c>
      <c r="I6" s="195" t="s">
        <v>274</v>
      </c>
      <c r="J6" s="195" t="s">
        <v>275</v>
      </c>
      <c r="K6" s="260"/>
      <c r="L6" s="260"/>
      <c r="M6" s="260"/>
      <c r="N6" s="261"/>
      <c r="O6" s="261"/>
      <c r="P6" s="261"/>
      <c r="Q6" s="261"/>
      <c r="R6" s="261"/>
      <c r="S6" s="260"/>
    </row>
    <row r="7" spans="1:19" ht="15.75">
      <c r="A7" s="261"/>
      <c r="B7" s="261"/>
      <c r="C7" s="261"/>
      <c r="D7" s="267"/>
      <c r="E7" s="265"/>
      <c r="F7" s="265"/>
      <c r="G7" s="193" t="s">
        <v>276</v>
      </c>
      <c r="H7" s="193" t="s">
        <v>277</v>
      </c>
      <c r="I7" s="193" t="s">
        <v>278</v>
      </c>
      <c r="J7" s="193" t="s">
        <v>279</v>
      </c>
      <c r="K7" s="261"/>
      <c r="L7" s="261"/>
      <c r="M7" s="261"/>
      <c r="N7" s="194">
        <v>5</v>
      </c>
      <c r="O7" s="194">
        <v>4</v>
      </c>
      <c r="P7" s="194">
        <v>3</v>
      </c>
      <c r="Q7" s="194">
        <v>2</v>
      </c>
      <c r="R7" s="194">
        <v>1</v>
      </c>
      <c r="S7" s="261"/>
    </row>
    <row r="8" spans="1:19" ht="15.75">
      <c r="A8" s="256">
        <f>'菜單'!B8</f>
        <v>42296</v>
      </c>
      <c r="B8" s="240" t="str">
        <f>'菜單'!C8</f>
        <v>一</v>
      </c>
      <c r="C8" s="240" t="str">
        <f>'菜單'!D8</f>
        <v>白飯</v>
      </c>
      <c r="D8" s="283" t="str">
        <f>'菜單'!E8</f>
        <v>糖醋排骨</v>
      </c>
      <c r="E8" s="187" t="str">
        <f>'菜單'!F8</f>
        <v>排骨丁</v>
      </c>
      <c r="F8" s="187">
        <f>'菜單'!H8</f>
        <v>0</v>
      </c>
      <c r="G8" s="433">
        <f>'菜單'!J8</f>
        <v>5</v>
      </c>
      <c r="H8" s="250">
        <f>'菜單'!K8</f>
        <v>2</v>
      </c>
      <c r="I8" s="250">
        <f>'菜單'!M8</f>
        <v>1.7</v>
      </c>
      <c r="J8" s="279">
        <f>'菜單'!P8</f>
        <v>798</v>
      </c>
      <c r="K8" s="240"/>
      <c r="L8" s="240"/>
      <c r="M8" s="240"/>
      <c r="N8" s="240"/>
      <c r="O8" s="240"/>
      <c r="P8" s="240"/>
      <c r="Q8" s="240"/>
      <c r="R8" s="240"/>
      <c r="S8" s="240"/>
    </row>
    <row r="9" spans="1:19" ht="15.75">
      <c r="A9" s="257"/>
      <c r="B9" s="241"/>
      <c r="C9" s="241"/>
      <c r="D9" s="432"/>
      <c r="E9" s="188" t="str">
        <f>'菜單'!F9</f>
        <v>鳳梨片</v>
      </c>
      <c r="F9" s="188">
        <f>'菜單'!H9</f>
        <v>0</v>
      </c>
      <c r="G9" s="434"/>
      <c r="H9" s="251"/>
      <c r="I9" s="251"/>
      <c r="J9" s="280"/>
      <c r="K9" s="241"/>
      <c r="L9" s="241"/>
      <c r="M9" s="241"/>
      <c r="N9" s="241"/>
      <c r="O9" s="241"/>
      <c r="P9" s="241"/>
      <c r="Q9" s="241"/>
      <c r="R9" s="241"/>
      <c r="S9" s="241"/>
    </row>
    <row r="10" spans="1:19" ht="15.75">
      <c r="A10" s="257"/>
      <c r="B10" s="241"/>
      <c r="C10" s="241"/>
      <c r="D10" s="430"/>
      <c r="E10" s="189" t="str">
        <f>'菜單'!F10</f>
        <v>蕃茄醬</v>
      </c>
      <c r="F10" s="189">
        <f>'菜單'!H10</f>
        <v>0</v>
      </c>
      <c r="G10" s="434"/>
      <c r="H10" s="251"/>
      <c r="I10" s="251"/>
      <c r="J10" s="280"/>
      <c r="K10" s="242"/>
      <c r="L10" s="242"/>
      <c r="M10" s="242"/>
      <c r="N10" s="242"/>
      <c r="O10" s="242"/>
      <c r="P10" s="242"/>
      <c r="Q10" s="242"/>
      <c r="R10" s="242"/>
      <c r="S10" s="241"/>
    </row>
    <row r="11" spans="1:19" ht="15.75">
      <c r="A11" s="257"/>
      <c r="B11" s="241"/>
      <c r="C11" s="241"/>
      <c r="D11" s="283" t="str">
        <f>'菜單'!E11</f>
        <v>西芹素雞</v>
      </c>
      <c r="E11" s="187" t="str">
        <f>'菜單'!F11</f>
        <v>素雞</v>
      </c>
      <c r="F11" s="187" t="str">
        <f>'菜單'!H11</f>
        <v>小黃瓜</v>
      </c>
      <c r="G11" s="434"/>
      <c r="H11" s="251"/>
      <c r="I11" s="251"/>
      <c r="J11" s="280"/>
      <c r="K11" s="240"/>
      <c r="L11" s="240"/>
      <c r="M11" s="240"/>
      <c r="N11" s="240"/>
      <c r="O11" s="240"/>
      <c r="P11" s="240"/>
      <c r="Q11" s="240"/>
      <c r="R11" s="240"/>
      <c r="S11" s="241"/>
    </row>
    <row r="12" spans="1:19" ht="15.75">
      <c r="A12" s="257"/>
      <c r="B12" s="241"/>
      <c r="C12" s="241"/>
      <c r="D12" s="432"/>
      <c r="E12" s="188" t="str">
        <f>'菜單'!F12</f>
        <v>西芹</v>
      </c>
      <c r="F12" s="188" t="str">
        <f>'菜單'!H12</f>
        <v>木耳</v>
      </c>
      <c r="G12" s="434"/>
      <c r="H12" s="251"/>
      <c r="I12" s="251"/>
      <c r="J12" s="280"/>
      <c r="K12" s="241"/>
      <c r="L12" s="241"/>
      <c r="M12" s="241"/>
      <c r="N12" s="241"/>
      <c r="O12" s="241"/>
      <c r="P12" s="241"/>
      <c r="Q12" s="241"/>
      <c r="R12" s="241"/>
      <c r="S12" s="241"/>
    </row>
    <row r="13" spans="1:19" ht="15.75">
      <c r="A13" s="257"/>
      <c r="B13" s="241"/>
      <c r="C13" s="241"/>
      <c r="D13" s="430"/>
      <c r="E13" s="189" t="str">
        <f>'菜單'!F13</f>
        <v>紅蘿蔔</v>
      </c>
      <c r="F13" s="189">
        <f>'菜單'!H13</f>
        <v>0</v>
      </c>
      <c r="G13" s="434"/>
      <c r="H13" s="251"/>
      <c r="I13" s="251"/>
      <c r="J13" s="280"/>
      <c r="K13" s="242"/>
      <c r="L13" s="242"/>
      <c r="M13" s="242"/>
      <c r="N13" s="242"/>
      <c r="O13" s="242"/>
      <c r="P13" s="242"/>
      <c r="Q13" s="242"/>
      <c r="R13" s="242"/>
      <c r="S13" s="241"/>
    </row>
    <row r="14" spans="1:19" ht="15.75">
      <c r="A14" s="257"/>
      <c r="B14" s="241"/>
      <c r="C14" s="241"/>
      <c r="D14" s="283" t="str">
        <f>'菜單'!E14</f>
        <v>炒時蔬</v>
      </c>
      <c r="E14" s="187" t="str">
        <f>'菜單'!F14</f>
        <v>時蔬</v>
      </c>
      <c r="F14" s="187">
        <f>'菜單'!H14</f>
        <v>0</v>
      </c>
      <c r="G14" s="434"/>
      <c r="H14" s="251"/>
      <c r="I14" s="251"/>
      <c r="J14" s="280"/>
      <c r="K14" s="240"/>
      <c r="L14" s="240"/>
      <c r="M14" s="240"/>
      <c r="N14" s="240"/>
      <c r="O14" s="240"/>
      <c r="P14" s="240"/>
      <c r="Q14" s="240"/>
      <c r="R14" s="240"/>
      <c r="S14" s="241"/>
    </row>
    <row r="15" spans="1:19" ht="15.75">
      <c r="A15" s="257"/>
      <c r="B15" s="241"/>
      <c r="C15" s="241"/>
      <c r="D15" s="432"/>
      <c r="E15" s="188" t="str">
        <f>'菜單'!F15</f>
        <v>蒜粗</v>
      </c>
      <c r="F15" s="188">
        <f>'菜單'!H15</f>
        <v>0</v>
      </c>
      <c r="G15" s="434"/>
      <c r="H15" s="251"/>
      <c r="I15" s="251"/>
      <c r="J15" s="280"/>
      <c r="K15" s="241"/>
      <c r="L15" s="241"/>
      <c r="M15" s="241"/>
      <c r="N15" s="241"/>
      <c r="O15" s="241"/>
      <c r="P15" s="241"/>
      <c r="Q15" s="241"/>
      <c r="R15" s="241"/>
      <c r="S15" s="241"/>
    </row>
    <row r="16" spans="1:19" ht="15.75">
      <c r="A16" s="257"/>
      <c r="B16" s="241"/>
      <c r="C16" s="241"/>
      <c r="D16" s="430"/>
      <c r="E16" s="189">
        <f>'菜單'!F16</f>
        <v>0</v>
      </c>
      <c r="F16" s="189">
        <f>'菜單'!H16</f>
        <v>0</v>
      </c>
      <c r="G16" s="434"/>
      <c r="H16" s="251"/>
      <c r="I16" s="251"/>
      <c r="J16" s="280"/>
      <c r="K16" s="242"/>
      <c r="L16" s="242"/>
      <c r="M16" s="242"/>
      <c r="N16" s="242"/>
      <c r="O16" s="242"/>
      <c r="P16" s="242"/>
      <c r="Q16" s="242"/>
      <c r="R16" s="242"/>
      <c r="S16" s="241"/>
    </row>
    <row r="17" spans="1:19" ht="15.75">
      <c r="A17" s="257"/>
      <c r="B17" s="241"/>
      <c r="C17" s="241"/>
      <c r="D17" s="283" t="str">
        <f>'菜單'!E17</f>
        <v>蔬菜蛋花湯</v>
      </c>
      <c r="E17" s="187" t="str">
        <f>'菜單'!F17</f>
        <v>小白菜</v>
      </c>
      <c r="F17" s="187">
        <f>'菜單'!H17</f>
        <v>0</v>
      </c>
      <c r="G17" s="434"/>
      <c r="H17" s="251"/>
      <c r="I17" s="251"/>
      <c r="J17" s="280"/>
      <c r="K17" s="240"/>
      <c r="L17" s="240"/>
      <c r="M17" s="240"/>
      <c r="N17" s="240"/>
      <c r="O17" s="240"/>
      <c r="P17" s="240"/>
      <c r="Q17" s="240"/>
      <c r="R17" s="240"/>
      <c r="S17" s="241"/>
    </row>
    <row r="18" spans="1:19" ht="15.75">
      <c r="A18" s="257"/>
      <c r="B18" s="241"/>
      <c r="C18" s="241"/>
      <c r="D18" s="432"/>
      <c r="E18" s="188" t="str">
        <f>'菜單'!F18</f>
        <v>雞蛋</v>
      </c>
      <c r="F18" s="188">
        <f>'菜單'!H18</f>
        <v>0</v>
      </c>
      <c r="G18" s="434"/>
      <c r="H18" s="251"/>
      <c r="I18" s="251"/>
      <c r="J18" s="280"/>
      <c r="K18" s="241"/>
      <c r="L18" s="241"/>
      <c r="M18" s="241"/>
      <c r="N18" s="241"/>
      <c r="O18" s="241"/>
      <c r="P18" s="241"/>
      <c r="Q18" s="241"/>
      <c r="R18" s="241"/>
      <c r="S18" s="241"/>
    </row>
    <row r="19" spans="1:19" ht="15.75">
      <c r="A19" s="258"/>
      <c r="B19" s="242"/>
      <c r="C19" s="242"/>
      <c r="D19" s="430"/>
      <c r="E19" s="189">
        <f>'菜單'!F19</f>
        <v>0</v>
      </c>
      <c r="F19" s="189">
        <f>'菜單'!H19</f>
        <v>0</v>
      </c>
      <c r="G19" s="435"/>
      <c r="H19" s="252"/>
      <c r="I19" s="252"/>
      <c r="J19" s="281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ht="15.75">
      <c r="A20" s="243" t="s">
        <v>383</v>
      </c>
      <c r="B20" s="244"/>
      <c r="C20" s="245"/>
      <c r="D20" s="303" t="str">
        <f>'菜單'!E20</f>
        <v>芹菜含有β胡蘿蔔素，可提高人體的免疫力且菜芹可健胃、清胃熱，改善小便熱痛 也對清熱平肝，對於肝火上升引起的高血壓有幫助。</v>
      </c>
      <c r="E20" s="436"/>
      <c r="F20" s="436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5"/>
    </row>
    <row r="21" spans="1:19" ht="15.75">
      <c r="A21" s="256">
        <f>'菜單'!B21</f>
        <v>42297</v>
      </c>
      <c r="B21" s="240" t="str">
        <f>'菜單'!C21</f>
        <v>二</v>
      </c>
      <c r="C21" s="240" t="str">
        <f>'菜單'!D21</f>
        <v>白飯</v>
      </c>
      <c r="D21" s="265" t="str">
        <f>'菜單'!E21</f>
        <v>沙茶雞丁</v>
      </c>
      <c r="E21" s="187" t="str">
        <f>'菜單'!F21</f>
        <v>雞丁</v>
      </c>
      <c r="F21" s="187" t="str">
        <f>'菜單'!H21</f>
        <v>沙茶醬</v>
      </c>
      <c r="G21" s="279">
        <f>'菜單'!J21</f>
        <v>5.627272727272728</v>
      </c>
      <c r="H21" s="250">
        <f>'菜單'!K21</f>
        <v>1.8571428571428572</v>
      </c>
      <c r="I21" s="250">
        <f>'菜單'!M21</f>
        <v>1.7399999999999998</v>
      </c>
      <c r="J21" s="279">
        <f>'菜單'!P21</f>
        <v>671.1948051948052</v>
      </c>
      <c r="K21" s="240" t="s">
        <v>385</v>
      </c>
      <c r="L21" s="240" t="s">
        <v>385</v>
      </c>
      <c r="M21" s="240" t="s">
        <v>385</v>
      </c>
      <c r="N21" s="240" t="s">
        <v>385</v>
      </c>
      <c r="O21" s="240" t="s">
        <v>385</v>
      </c>
      <c r="P21" s="240" t="s">
        <v>385</v>
      </c>
      <c r="Q21" s="240" t="s">
        <v>385</v>
      </c>
      <c r="R21" s="240" t="s">
        <v>385</v>
      </c>
      <c r="S21" s="240" t="s">
        <v>385</v>
      </c>
    </row>
    <row r="22" spans="1:19" ht="15.75">
      <c r="A22" s="257"/>
      <c r="B22" s="241"/>
      <c r="C22" s="241"/>
      <c r="D22" s="266"/>
      <c r="E22" s="188" t="e">
        <f>菜單!#REF!</f>
        <v>#REF!</v>
      </c>
      <c r="F22" s="188" t="e">
        <f>菜單!#REF!</f>
        <v>#REF!</v>
      </c>
      <c r="G22" s="280"/>
      <c r="H22" s="251"/>
      <c r="I22" s="251"/>
      <c r="J22" s="280"/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:19" ht="15.75">
      <c r="A23" s="257"/>
      <c r="B23" s="241"/>
      <c r="C23" s="241"/>
      <c r="D23" s="267"/>
      <c r="E23" s="189" t="str">
        <f>'菜單'!F23</f>
        <v>青蔥</v>
      </c>
      <c r="F23" s="189">
        <f>'菜單'!H23</f>
        <v>0</v>
      </c>
      <c r="G23" s="280"/>
      <c r="H23" s="251"/>
      <c r="I23" s="251"/>
      <c r="J23" s="280"/>
      <c r="K23" s="242"/>
      <c r="L23" s="242"/>
      <c r="M23" s="242"/>
      <c r="N23" s="242"/>
      <c r="O23" s="242"/>
      <c r="P23" s="242"/>
      <c r="Q23" s="242"/>
      <c r="R23" s="242"/>
      <c r="S23" s="241"/>
    </row>
    <row r="24" spans="1:19" ht="15.75">
      <c r="A24" s="257"/>
      <c r="B24" s="241"/>
      <c r="C24" s="241"/>
      <c r="D24" s="262" t="str">
        <f>'菜單'!E24</f>
        <v>鮑菇花菜</v>
      </c>
      <c r="E24" s="187" t="str">
        <f>'菜單'!F24</f>
        <v>杏鮑菇</v>
      </c>
      <c r="F24" s="187" t="str">
        <f>'菜單'!H24</f>
        <v>青花菜</v>
      </c>
      <c r="G24" s="280"/>
      <c r="H24" s="251"/>
      <c r="I24" s="251"/>
      <c r="J24" s="280"/>
      <c r="K24" s="240"/>
      <c r="L24" s="240"/>
      <c r="M24" s="240"/>
      <c r="N24" s="240"/>
      <c r="O24" s="240"/>
      <c r="P24" s="240"/>
      <c r="Q24" s="240"/>
      <c r="R24" s="240"/>
      <c r="S24" s="241"/>
    </row>
    <row r="25" spans="1:19" ht="15.75">
      <c r="A25" s="257"/>
      <c r="B25" s="241"/>
      <c r="C25" s="241"/>
      <c r="D25" s="263"/>
      <c r="E25" s="188" t="str">
        <f>'菜單'!F25</f>
        <v>紅蘿蔔</v>
      </c>
      <c r="F25" s="188">
        <f>'菜單'!H25</f>
        <v>0</v>
      </c>
      <c r="G25" s="280"/>
      <c r="H25" s="251"/>
      <c r="I25" s="251"/>
      <c r="J25" s="280"/>
      <c r="K25" s="241"/>
      <c r="L25" s="241"/>
      <c r="M25" s="241"/>
      <c r="N25" s="241"/>
      <c r="O25" s="241"/>
      <c r="P25" s="241"/>
      <c r="Q25" s="241"/>
      <c r="R25" s="241"/>
      <c r="S25" s="241"/>
    </row>
    <row r="26" spans="1:19" ht="15.75">
      <c r="A26" s="257"/>
      <c r="B26" s="241"/>
      <c r="C26" s="241"/>
      <c r="D26" s="264"/>
      <c r="E26" s="189" t="str">
        <f>'菜單'!F26</f>
        <v>白花菜</v>
      </c>
      <c r="F26" s="189">
        <f>'菜單'!H26</f>
        <v>0</v>
      </c>
      <c r="G26" s="280"/>
      <c r="H26" s="251"/>
      <c r="I26" s="251"/>
      <c r="J26" s="280"/>
      <c r="K26" s="242"/>
      <c r="L26" s="242"/>
      <c r="M26" s="242"/>
      <c r="N26" s="242"/>
      <c r="O26" s="242"/>
      <c r="P26" s="242"/>
      <c r="Q26" s="242"/>
      <c r="R26" s="242"/>
      <c r="S26" s="241"/>
    </row>
    <row r="27" spans="1:19" ht="15.75">
      <c r="A27" s="257"/>
      <c r="B27" s="241"/>
      <c r="C27" s="241"/>
      <c r="D27" s="265" t="str">
        <f>'菜單'!E27</f>
        <v>炒時蔬</v>
      </c>
      <c r="E27" s="187" t="str">
        <f>'菜單'!F27</f>
        <v>時蔬</v>
      </c>
      <c r="F27" s="187">
        <f>'菜單'!H27</f>
        <v>0</v>
      </c>
      <c r="G27" s="280"/>
      <c r="H27" s="251"/>
      <c r="I27" s="251"/>
      <c r="J27" s="280"/>
      <c r="K27" s="240" t="s">
        <v>385</v>
      </c>
      <c r="L27" s="240" t="s">
        <v>385</v>
      </c>
      <c r="M27" s="240" t="s">
        <v>385</v>
      </c>
      <c r="N27" s="240" t="s">
        <v>385</v>
      </c>
      <c r="O27" s="240" t="s">
        <v>385</v>
      </c>
      <c r="P27" s="240" t="s">
        <v>385</v>
      </c>
      <c r="Q27" s="240" t="s">
        <v>385</v>
      </c>
      <c r="R27" s="240" t="s">
        <v>385</v>
      </c>
      <c r="S27" s="241"/>
    </row>
    <row r="28" spans="1:19" ht="15.75">
      <c r="A28" s="257"/>
      <c r="B28" s="241"/>
      <c r="C28" s="241"/>
      <c r="D28" s="266"/>
      <c r="E28" s="188" t="str">
        <f>'菜單'!F28</f>
        <v>蒜粗</v>
      </c>
      <c r="F28" s="188">
        <f>'菜單'!H28</f>
        <v>0</v>
      </c>
      <c r="G28" s="280"/>
      <c r="H28" s="251"/>
      <c r="I28" s="251"/>
      <c r="J28" s="280"/>
      <c r="K28" s="241"/>
      <c r="L28" s="241"/>
      <c r="M28" s="241"/>
      <c r="N28" s="241"/>
      <c r="O28" s="241"/>
      <c r="P28" s="241"/>
      <c r="Q28" s="241"/>
      <c r="R28" s="241"/>
      <c r="S28" s="241"/>
    </row>
    <row r="29" spans="1:19" ht="15.75">
      <c r="A29" s="257"/>
      <c r="B29" s="241"/>
      <c r="C29" s="241"/>
      <c r="D29" s="267"/>
      <c r="E29" s="189">
        <f>'菜單'!F29</f>
        <v>0</v>
      </c>
      <c r="F29" s="189">
        <f>'菜單'!H29</f>
        <v>0</v>
      </c>
      <c r="G29" s="280"/>
      <c r="H29" s="251"/>
      <c r="I29" s="251"/>
      <c r="J29" s="280"/>
      <c r="K29" s="242"/>
      <c r="L29" s="242"/>
      <c r="M29" s="242"/>
      <c r="N29" s="242"/>
      <c r="O29" s="242"/>
      <c r="P29" s="242"/>
      <c r="Q29" s="242"/>
      <c r="R29" s="242"/>
      <c r="S29" s="241"/>
    </row>
    <row r="30" spans="1:19" ht="15.75">
      <c r="A30" s="257"/>
      <c r="B30" s="241"/>
      <c r="C30" s="241"/>
      <c r="D30" s="265" t="str">
        <f>'菜單'!E30</f>
        <v>山藥紅棗湯</v>
      </c>
      <c r="E30" s="187" t="str">
        <f>'菜單'!F30</f>
        <v>山藥</v>
      </c>
      <c r="F30" s="187">
        <f>'菜單'!H30</f>
        <v>0</v>
      </c>
      <c r="G30" s="280"/>
      <c r="H30" s="251"/>
      <c r="I30" s="251"/>
      <c r="J30" s="280"/>
      <c r="K30" s="240" t="s">
        <v>385</v>
      </c>
      <c r="L30" s="240" t="s">
        <v>385</v>
      </c>
      <c r="M30" s="240" t="s">
        <v>385</v>
      </c>
      <c r="N30" s="240" t="s">
        <v>385</v>
      </c>
      <c r="O30" s="240" t="s">
        <v>385</v>
      </c>
      <c r="P30" s="240" t="s">
        <v>385</v>
      </c>
      <c r="Q30" s="240" t="s">
        <v>385</v>
      </c>
      <c r="R30" s="240" t="s">
        <v>385</v>
      </c>
      <c r="S30" s="241"/>
    </row>
    <row r="31" spans="1:19" ht="15.75">
      <c r="A31" s="257"/>
      <c r="B31" s="241"/>
      <c r="C31" s="241"/>
      <c r="D31" s="266"/>
      <c r="E31" s="188" t="str">
        <f>'菜單'!F31</f>
        <v>紅棗</v>
      </c>
      <c r="F31" s="188">
        <f>'菜單'!H31</f>
        <v>0</v>
      </c>
      <c r="G31" s="280"/>
      <c r="H31" s="251"/>
      <c r="I31" s="251"/>
      <c r="J31" s="280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19" ht="15.75">
      <c r="A32" s="258"/>
      <c r="B32" s="242"/>
      <c r="C32" s="242"/>
      <c r="D32" s="267"/>
      <c r="E32" s="189" t="str">
        <f>'菜單'!F32</f>
        <v>小薏仁</v>
      </c>
      <c r="F32" s="189">
        <f>'菜單'!H32</f>
        <v>0</v>
      </c>
      <c r="G32" s="281"/>
      <c r="H32" s="252"/>
      <c r="I32" s="252"/>
      <c r="J32" s="281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ht="15.75">
      <c r="A33" s="243" t="s">
        <v>383</v>
      </c>
      <c r="B33" s="244"/>
      <c r="C33" s="245"/>
      <c r="D33" s="303" t="str">
        <f>'菜單'!E33</f>
        <v>雞肉含優質蛋白質、脂肪含量少，能增強體力、強壯身體，是體質虛弱、病後、產後以及老年人適合攝取蛋白質的來源。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</row>
    <row r="34" spans="1:19" ht="15.75">
      <c r="A34" s="256">
        <f>'菜單'!B34</f>
        <v>42298</v>
      </c>
      <c r="B34" s="240" t="str">
        <f>'菜單'!C34</f>
        <v>三</v>
      </c>
      <c r="C34" s="240" t="str">
        <f>'菜單'!D34</f>
        <v>米粉</v>
      </c>
      <c r="D34" s="265" t="str">
        <f>'菜單'!E34</f>
        <v>金瓜米粉</v>
      </c>
      <c r="E34" s="187" t="str">
        <f>'菜單'!F34</f>
        <v>米粉</v>
      </c>
      <c r="F34" s="187" t="str">
        <f>'菜單'!H34</f>
        <v>鮮香菇</v>
      </c>
      <c r="G34" s="279">
        <f>'菜單'!J34</f>
        <v>4.441558441558442</v>
      </c>
      <c r="H34" s="250">
        <f>'菜單'!K34</f>
        <v>1.3333333333333333</v>
      </c>
      <c r="I34" s="250">
        <f>'菜單'!M34</f>
        <v>1.06</v>
      </c>
      <c r="J34" s="279">
        <f>'菜單'!P34</f>
        <v>609.909090909091</v>
      </c>
      <c r="K34" s="240"/>
      <c r="L34" s="240"/>
      <c r="M34" s="240"/>
      <c r="N34" s="240"/>
      <c r="O34" s="240"/>
      <c r="P34" s="240"/>
      <c r="Q34" s="240"/>
      <c r="R34" s="240"/>
      <c r="S34" s="240"/>
    </row>
    <row r="35" spans="1:19" ht="15.75">
      <c r="A35" s="257"/>
      <c r="B35" s="241"/>
      <c r="C35" s="241"/>
      <c r="D35" s="266"/>
      <c r="E35" s="188" t="str">
        <f>'菜單'!F35</f>
        <v>南瓜</v>
      </c>
      <c r="F35" s="188" t="str">
        <f>'菜單'!H35</f>
        <v>高麗菜</v>
      </c>
      <c r="G35" s="280"/>
      <c r="H35" s="251"/>
      <c r="I35" s="251"/>
      <c r="J35" s="280"/>
      <c r="K35" s="241"/>
      <c r="L35" s="241"/>
      <c r="M35" s="241"/>
      <c r="N35" s="241"/>
      <c r="O35" s="241"/>
      <c r="P35" s="241"/>
      <c r="Q35" s="241"/>
      <c r="R35" s="241"/>
      <c r="S35" s="241"/>
    </row>
    <row r="36" spans="1:19" ht="15.75">
      <c r="A36" s="257"/>
      <c r="B36" s="241"/>
      <c r="C36" s="241"/>
      <c r="D36" s="267"/>
      <c r="E36" s="189" t="e">
        <f>菜單!#REF!</f>
        <v>#REF!</v>
      </c>
      <c r="F36" s="189" t="e">
        <f>菜單!#REF!</f>
        <v>#REF!</v>
      </c>
      <c r="G36" s="280"/>
      <c r="H36" s="251"/>
      <c r="I36" s="251"/>
      <c r="J36" s="280"/>
      <c r="K36" s="242"/>
      <c r="L36" s="242"/>
      <c r="M36" s="242"/>
      <c r="N36" s="242"/>
      <c r="O36" s="242"/>
      <c r="P36" s="242"/>
      <c r="Q36" s="242"/>
      <c r="R36" s="242"/>
      <c r="S36" s="241"/>
    </row>
    <row r="37" spans="1:19" ht="15.75">
      <c r="A37" s="257"/>
      <c r="B37" s="241"/>
      <c r="C37" s="241"/>
      <c r="D37" s="265" t="str">
        <f>'菜單'!E37</f>
        <v>炒時蔬</v>
      </c>
      <c r="E37" s="187" t="str">
        <f>'菜單'!F37</f>
        <v>時蔬</v>
      </c>
      <c r="F37" s="187">
        <f>'菜單'!H37</f>
        <v>0</v>
      </c>
      <c r="G37" s="280"/>
      <c r="H37" s="251"/>
      <c r="I37" s="251"/>
      <c r="J37" s="280"/>
      <c r="K37" s="240"/>
      <c r="L37" s="240"/>
      <c r="M37" s="240"/>
      <c r="N37" s="240"/>
      <c r="O37" s="240"/>
      <c r="P37" s="240"/>
      <c r="Q37" s="240"/>
      <c r="R37" s="240"/>
      <c r="S37" s="241"/>
    </row>
    <row r="38" spans="1:19" ht="15.75">
      <c r="A38" s="257"/>
      <c r="B38" s="241"/>
      <c r="C38" s="241"/>
      <c r="D38" s="266"/>
      <c r="E38" s="188" t="str">
        <f>'菜單'!F38</f>
        <v>蒜粗</v>
      </c>
      <c r="F38" s="188">
        <f>'菜單'!H38</f>
        <v>0</v>
      </c>
      <c r="G38" s="280"/>
      <c r="H38" s="251"/>
      <c r="I38" s="251"/>
      <c r="J38" s="280"/>
      <c r="K38" s="241"/>
      <c r="L38" s="241"/>
      <c r="M38" s="241"/>
      <c r="N38" s="241"/>
      <c r="O38" s="241"/>
      <c r="P38" s="241"/>
      <c r="Q38" s="241"/>
      <c r="R38" s="241"/>
      <c r="S38" s="241"/>
    </row>
    <row r="39" spans="1:19" ht="15.75">
      <c r="A39" s="257"/>
      <c r="B39" s="241"/>
      <c r="C39" s="241"/>
      <c r="D39" s="267"/>
      <c r="E39" s="189">
        <f>'菜單'!F39</f>
        <v>0</v>
      </c>
      <c r="F39" s="189">
        <f>'菜單'!H39</f>
        <v>0</v>
      </c>
      <c r="G39" s="280"/>
      <c r="H39" s="251"/>
      <c r="I39" s="251"/>
      <c r="J39" s="280"/>
      <c r="K39" s="242"/>
      <c r="L39" s="242"/>
      <c r="M39" s="242"/>
      <c r="N39" s="242"/>
      <c r="O39" s="242"/>
      <c r="P39" s="242"/>
      <c r="Q39" s="242"/>
      <c r="R39" s="242"/>
      <c r="S39" s="241"/>
    </row>
    <row r="40" spans="1:19" ht="15.75">
      <c r="A40" s="257"/>
      <c r="B40" s="241"/>
      <c r="C40" s="241"/>
      <c r="D40" s="262" t="str">
        <f>'菜單'!E40</f>
        <v>芋頭排骨湯</v>
      </c>
      <c r="E40" s="187" t="str">
        <f>'菜單'!F40</f>
        <v>冷凍芋頭</v>
      </c>
      <c r="F40" s="187">
        <f>'菜單'!H40</f>
        <v>0</v>
      </c>
      <c r="G40" s="280"/>
      <c r="H40" s="251"/>
      <c r="I40" s="251"/>
      <c r="J40" s="280"/>
      <c r="K40" s="240"/>
      <c r="L40" s="240"/>
      <c r="M40" s="240"/>
      <c r="N40" s="240"/>
      <c r="O40" s="240"/>
      <c r="P40" s="240"/>
      <c r="Q40" s="240"/>
      <c r="R40" s="240"/>
      <c r="S40" s="241"/>
    </row>
    <row r="41" spans="1:19" ht="15.75">
      <c r="A41" s="257"/>
      <c r="B41" s="241"/>
      <c r="C41" s="241"/>
      <c r="D41" s="263"/>
      <c r="E41" s="188" t="str">
        <f>'菜單'!F41</f>
        <v>小排丁</v>
      </c>
      <c r="F41" s="188">
        <f>'菜單'!H41</f>
        <v>0</v>
      </c>
      <c r="G41" s="280"/>
      <c r="H41" s="251"/>
      <c r="I41" s="251"/>
      <c r="J41" s="280"/>
      <c r="K41" s="241"/>
      <c r="L41" s="241"/>
      <c r="M41" s="241"/>
      <c r="N41" s="241"/>
      <c r="O41" s="241"/>
      <c r="P41" s="241"/>
      <c r="Q41" s="241"/>
      <c r="R41" s="241"/>
      <c r="S41" s="241"/>
    </row>
    <row r="42" spans="1:19" ht="15.75">
      <c r="A42" s="257"/>
      <c r="B42" s="241"/>
      <c r="C42" s="241"/>
      <c r="D42" s="264"/>
      <c r="E42" s="189">
        <f>'菜單'!F42</f>
        <v>0</v>
      </c>
      <c r="F42" s="189">
        <f>'菜單'!H42</f>
        <v>0</v>
      </c>
      <c r="G42" s="280"/>
      <c r="H42" s="251"/>
      <c r="I42" s="251"/>
      <c r="J42" s="280"/>
      <c r="K42" s="242"/>
      <c r="L42" s="242"/>
      <c r="M42" s="242"/>
      <c r="N42" s="242"/>
      <c r="O42" s="242"/>
      <c r="P42" s="242"/>
      <c r="Q42" s="242"/>
      <c r="R42" s="242"/>
      <c r="S42" s="241"/>
    </row>
    <row r="43" spans="1:19" ht="15.75">
      <c r="A43" s="257"/>
      <c r="B43" s="241"/>
      <c r="C43" s="241"/>
      <c r="D43" s="437" t="str">
        <f>'菜單'!E43</f>
        <v>水果</v>
      </c>
      <c r="E43" s="187" t="str">
        <f>'菜單'!F43</f>
        <v>每人一份</v>
      </c>
      <c r="F43" s="187">
        <f>'菜單'!H43</f>
        <v>0</v>
      </c>
      <c r="G43" s="280"/>
      <c r="H43" s="251"/>
      <c r="I43" s="251"/>
      <c r="J43" s="280"/>
      <c r="K43" s="240"/>
      <c r="L43" s="240"/>
      <c r="M43" s="240"/>
      <c r="N43" s="240"/>
      <c r="O43" s="240"/>
      <c r="P43" s="240"/>
      <c r="Q43" s="240"/>
      <c r="R43" s="240"/>
      <c r="S43" s="241"/>
    </row>
    <row r="44" spans="1:19" ht="15.75">
      <c r="A44" s="257"/>
      <c r="B44" s="241"/>
      <c r="C44" s="241"/>
      <c r="D44" s="438"/>
      <c r="E44" s="188">
        <f>'菜單'!F44</f>
        <v>0</v>
      </c>
      <c r="F44" s="188">
        <f>'菜單'!H44</f>
        <v>0</v>
      </c>
      <c r="G44" s="280"/>
      <c r="H44" s="251"/>
      <c r="I44" s="251"/>
      <c r="J44" s="280"/>
      <c r="K44" s="241"/>
      <c r="L44" s="241"/>
      <c r="M44" s="241"/>
      <c r="N44" s="241"/>
      <c r="O44" s="241"/>
      <c r="P44" s="241"/>
      <c r="Q44" s="241"/>
      <c r="R44" s="241"/>
      <c r="S44" s="241"/>
    </row>
    <row r="45" spans="1:19" ht="15.75">
      <c r="A45" s="258"/>
      <c r="B45" s="242"/>
      <c r="C45" s="242"/>
      <c r="D45" s="439"/>
      <c r="E45" s="189">
        <f>'菜單'!F45</f>
        <v>0</v>
      </c>
      <c r="F45" s="189">
        <f>'菜單'!H45</f>
        <v>0</v>
      </c>
      <c r="G45" s="281"/>
      <c r="H45" s="252"/>
      <c r="I45" s="252"/>
      <c r="J45" s="281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ht="15.75">
      <c r="A46" s="243" t="s">
        <v>383</v>
      </c>
      <c r="B46" s="244"/>
      <c r="C46" s="245"/>
      <c r="D46" s="303" t="str">
        <f>'菜單'!E46</f>
        <v>南瓜為葫蘆科植物南瓜的果實。味甜肉厚，可以代替糧食，而且皮肉都可以食用。南瓜含有豐富的維生素A、B、C及礦物質，磷、鈣、鎂、鋅等微量元素。</v>
      </c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5"/>
    </row>
    <row r="47" spans="1:19" ht="15.75">
      <c r="A47" s="256">
        <f>'菜單'!B47</f>
        <v>42299</v>
      </c>
      <c r="B47" s="240" t="str">
        <f>'菜單'!C47</f>
        <v>四</v>
      </c>
      <c r="C47" s="240" t="str">
        <f>'菜單'!D47</f>
        <v>白飯</v>
      </c>
      <c r="D47" s="262" t="str">
        <f>'菜單'!E47</f>
        <v>富貴魚排</v>
      </c>
      <c r="E47" s="187" t="str">
        <f>'菜單'!F47</f>
        <v>每人一片</v>
      </c>
      <c r="F47" s="187">
        <f>'菜單'!H47</f>
        <v>0</v>
      </c>
      <c r="G47" s="279">
        <f>'菜單'!J47</f>
        <v>5.733333333333333</v>
      </c>
      <c r="H47" s="250">
        <f>'菜單'!K47</f>
        <v>2.466666666666667</v>
      </c>
      <c r="I47" s="250">
        <f>'菜單'!M47</f>
        <v>1.0999999999999999</v>
      </c>
      <c r="J47" s="279">
        <f>'菜單'!P47</f>
        <v>726.3333333333333</v>
      </c>
      <c r="K47" s="240"/>
      <c r="L47" s="240"/>
      <c r="M47" s="240"/>
      <c r="N47" s="240"/>
      <c r="O47" s="240"/>
      <c r="P47" s="240"/>
      <c r="Q47" s="240"/>
      <c r="R47" s="240"/>
      <c r="S47" s="240" t="s">
        <v>384</v>
      </c>
    </row>
    <row r="48" spans="1:19" ht="15.75">
      <c r="A48" s="257"/>
      <c r="B48" s="241"/>
      <c r="C48" s="241"/>
      <c r="D48" s="263"/>
      <c r="E48" s="188">
        <f>'菜單'!F48</f>
        <v>0</v>
      </c>
      <c r="F48" s="188">
        <f>'菜單'!H48</f>
        <v>0</v>
      </c>
      <c r="G48" s="280"/>
      <c r="H48" s="251"/>
      <c r="I48" s="251"/>
      <c r="J48" s="280"/>
      <c r="K48" s="241"/>
      <c r="L48" s="241"/>
      <c r="M48" s="241"/>
      <c r="N48" s="241"/>
      <c r="O48" s="241"/>
      <c r="P48" s="241"/>
      <c r="Q48" s="241"/>
      <c r="R48" s="241"/>
      <c r="S48" s="241"/>
    </row>
    <row r="49" spans="1:19" ht="15.75">
      <c r="A49" s="257"/>
      <c r="B49" s="241"/>
      <c r="C49" s="241"/>
      <c r="D49" s="264"/>
      <c r="E49" s="189">
        <f>'菜單'!F49</f>
        <v>0</v>
      </c>
      <c r="F49" s="189">
        <f>'菜單'!H49</f>
        <v>0</v>
      </c>
      <c r="G49" s="280"/>
      <c r="H49" s="251"/>
      <c r="I49" s="251"/>
      <c r="J49" s="280"/>
      <c r="K49" s="242"/>
      <c r="L49" s="242"/>
      <c r="M49" s="242"/>
      <c r="N49" s="242"/>
      <c r="O49" s="242"/>
      <c r="P49" s="242"/>
      <c r="Q49" s="242"/>
      <c r="R49" s="242"/>
      <c r="S49" s="241"/>
    </row>
    <row r="50" spans="1:19" ht="15.75">
      <c r="A50" s="257"/>
      <c r="B50" s="241"/>
      <c r="C50" s="241"/>
      <c r="D50" s="262" t="str">
        <f>'菜單'!E50</f>
        <v>八寶肉醬</v>
      </c>
      <c r="E50" s="187" t="str">
        <f>'菜單'!F50</f>
        <v>絞肉</v>
      </c>
      <c r="F50" s="187" t="str">
        <f>'菜單'!H50</f>
        <v>三色豆</v>
      </c>
      <c r="G50" s="280"/>
      <c r="H50" s="251"/>
      <c r="I50" s="251"/>
      <c r="J50" s="280"/>
      <c r="K50" s="240"/>
      <c r="L50" s="240"/>
      <c r="M50" s="240"/>
      <c r="N50" s="240"/>
      <c r="O50" s="240"/>
      <c r="P50" s="240"/>
      <c r="Q50" s="240"/>
      <c r="R50" s="240"/>
      <c r="S50" s="241"/>
    </row>
    <row r="51" spans="1:19" ht="15.75">
      <c r="A51" s="257"/>
      <c r="B51" s="241"/>
      <c r="C51" s="241"/>
      <c r="D51" s="263"/>
      <c r="E51" s="188" t="str">
        <f>'菜單'!F51</f>
        <v>豆干小丁</v>
      </c>
      <c r="F51" s="188" t="str">
        <f>'菜單'!H51</f>
        <v>洋葱</v>
      </c>
      <c r="G51" s="280"/>
      <c r="H51" s="251"/>
      <c r="I51" s="251"/>
      <c r="J51" s="280"/>
      <c r="K51" s="241"/>
      <c r="L51" s="241"/>
      <c r="M51" s="241"/>
      <c r="N51" s="241"/>
      <c r="O51" s="241"/>
      <c r="P51" s="241"/>
      <c r="Q51" s="241"/>
      <c r="R51" s="241"/>
      <c r="S51" s="241"/>
    </row>
    <row r="52" spans="1:19" ht="15.75">
      <c r="A52" s="257"/>
      <c r="B52" s="241"/>
      <c r="C52" s="241"/>
      <c r="D52" s="264"/>
      <c r="E52" s="189" t="str">
        <f>'菜單'!F52</f>
        <v>不辣豆瓣醬</v>
      </c>
      <c r="F52" s="189">
        <f>'菜單'!H52</f>
        <v>0</v>
      </c>
      <c r="G52" s="280"/>
      <c r="H52" s="251"/>
      <c r="I52" s="251"/>
      <c r="J52" s="280"/>
      <c r="K52" s="242"/>
      <c r="L52" s="242"/>
      <c r="M52" s="242"/>
      <c r="N52" s="242"/>
      <c r="O52" s="242"/>
      <c r="P52" s="242"/>
      <c r="Q52" s="242"/>
      <c r="R52" s="242"/>
      <c r="S52" s="241"/>
    </row>
    <row r="53" spans="1:19" ht="15.75">
      <c r="A53" s="257"/>
      <c r="B53" s="241"/>
      <c r="C53" s="241"/>
      <c r="D53" s="265" t="str">
        <f>'菜單'!E53</f>
        <v>炒時蔬</v>
      </c>
      <c r="E53" s="187" t="str">
        <f>'菜單'!F53</f>
        <v>時蔬</v>
      </c>
      <c r="F53" s="187">
        <f>'菜單'!H53</f>
        <v>0</v>
      </c>
      <c r="G53" s="280"/>
      <c r="H53" s="251"/>
      <c r="I53" s="251"/>
      <c r="J53" s="280"/>
      <c r="K53" s="240"/>
      <c r="L53" s="240"/>
      <c r="M53" s="240"/>
      <c r="N53" s="240"/>
      <c r="O53" s="240"/>
      <c r="P53" s="240"/>
      <c r="Q53" s="240"/>
      <c r="R53" s="240"/>
      <c r="S53" s="241"/>
    </row>
    <row r="54" spans="1:19" ht="15.75">
      <c r="A54" s="257"/>
      <c r="B54" s="241"/>
      <c r="C54" s="241"/>
      <c r="D54" s="266"/>
      <c r="E54" s="188" t="str">
        <f>'菜單'!F54</f>
        <v>蒜粗</v>
      </c>
      <c r="F54" s="188">
        <f>'菜單'!H54</f>
        <v>0</v>
      </c>
      <c r="G54" s="280"/>
      <c r="H54" s="251"/>
      <c r="I54" s="251"/>
      <c r="J54" s="280"/>
      <c r="K54" s="241"/>
      <c r="L54" s="241"/>
      <c r="M54" s="241"/>
      <c r="N54" s="241"/>
      <c r="O54" s="241"/>
      <c r="P54" s="241"/>
      <c r="Q54" s="241"/>
      <c r="R54" s="241"/>
      <c r="S54" s="241"/>
    </row>
    <row r="55" spans="1:19" ht="15.75">
      <c r="A55" s="257"/>
      <c r="B55" s="241"/>
      <c r="C55" s="241"/>
      <c r="D55" s="267"/>
      <c r="E55" s="189">
        <f>'菜單'!F55</f>
        <v>0</v>
      </c>
      <c r="F55" s="189">
        <f>'菜單'!H55</f>
        <v>0</v>
      </c>
      <c r="G55" s="280"/>
      <c r="H55" s="251"/>
      <c r="I55" s="251"/>
      <c r="J55" s="280"/>
      <c r="K55" s="242"/>
      <c r="L55" s="242"/>
      <c r="M55" s="242"/>
      <c r="N55" s="242"/>
      <c r="O55" s="242"/>
      <c r="P55" s="242"/>
      <c r="Q55" s="242"/>
      <c r="R55" s="242"/>
      <c r="S55" s="241"/>
    </row>
    <row r="56" spans="1:19" ht="15.75">
      <c r="A56" s="257"/>
      <c r="B56" s="241"/>
      <c r="C56" s="241"/>
      <c r="D56" s="265" t="str">
        <f>'菜單'!E56</f>
        <v>花豆QQ圓</v>
      </c>
      <c r="E56" s="187" t="str">
        <f>'菜單'!F56</f>
        <v>花豆</v>
      </c>
      <c r="F56" s="187">
        <f>'菜單'!H56</f>
        <v>0</v>
      </c>
      <c r="G56" s="280"/>
      <c r="H56" s="251"/>
      <c r="I56" s="251"/>
      <c r="J56" s="280"/>
      <c r="K56" s="240"/>
      <c r="L56" s="240"/>
      <c r="M56" s="240"/>
      <c r="N56" s="240"/>
      <c r="O56" s="240"/>
      <c r="P56" s="240"/>
      <c r="Q56" s="240"/>
      <c r="R56" s="240"/>
      <c r="S56" s="241"/>
    </row>
    <row r="57" spans="1:19" ht="15.75">
      <c r="A57" s="257"/>
      <c r="B57" s="241"/>
      <c r="C57" s="241"/>
      <c r="D57" s="266"/>
      <c r="E57" s="188" t="str">
        <f>'菜單'!F57</f>
        <v>芋圓</v>
      </c>
      <c r="F57" s="188">
        <f>'菜單'!H57</f>
        <v>0</v>
      </c>
      <c r="G57" s="280"/>
      <c r="H57" s="251"/>
      <c r="I57" s="251"/>
      <c r="J57" s="280"/>
      <c r="K57" s="241"/>
      <c r="L57" s="241"/>
      <c r="M57" s="241"/>
      <c r="N57" s="241"/>
      <c r="O57" s="241"/>
      <c r="P57" s="241"/>
      <c r="Q57" s="241"/>
      <c r="R57" s="241"/>
      <c r="S57" s="241"/>
    </row>
    <row r="58" spans="1:19" ht="15.75">
      <c r="A58" s="258"/>
      <c r="B58" s="242"/>
      <c r="C58" s="242"/>
      <c r="D58" s="267"/>
      <c r="E58" s="189" t="str">
        <f>'菜單'!F58</f>
        <v>二砂糖</v>
      </c>
      <c r="F58" s="189">
        <f>'菜單'!H58</f>
        <v>0</v>
      </c>
      <c r="G58" s="281"/>
      <c r="H58" s="252"/>
      <c r="I58" s="252"/>
      <c r="J58" s="281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1:19" ht="15.75">
      <c r="A59" s="243" t="s">
        <v>280</v>
      </c>
      <c r="B59" s="244"/>
      <c r="C59" s="245"/>
      <c r="D59" s="303" t="str">
        <f>'菜單'!E59</f>
        <v>豆乾是由豆類製成，含有均衡的植物性蛋白質；另外含有維生素B1、B2、B12、鈣、磷、鐵、鉀、鈉、胡蘿蔔素等多種成分。含有豐富的大豆蛋，不含膽固醇，並有降低膽固醇、三酸甘油脂和低密度脂蛋白的功效，能預防心血管疾病。</v>
      </c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5"/>
    </row>
    <row r="60" spans="1:19" ht="15.75">
      <c r="A60" s="440">
        <f>'菜單'!B60</f>
        <v>42300</v>
      </c>
      <c r="B60" s="259" t="str">
        <f>'菜單'!C60</f>
        <v>五</v>
      </c>
      <c r="C60" s="259" t="str">
        <f>'菜單'!D60</f>
        <v>十穀飯</v>
      </c>
      <c r="D60" s="262" t="str">
        <f>'菜單'!E60</f>
        <v>京醬肉片</v>
      </c>
      <c r="E60" s="187" t="str">
        <f>'菜單'!F60</f>
        <v>里肌肉片</v>
      </c>
      <c r="F60" s="187" t="str">
        <f>'菜單'!H60</f>
        <v>甜麵醬</v>
      </c>
      <c r="G60" s="279">
        <f>'菜單'!J60</f>
        <v>5.928571428571429</v>
      </c>
      <c r="H60" s="250">
        <f>'菜單'!K60</f>
        <v>1.6571428571428573</v>
      </c>
      <c r="I60" s="250">
        <f>'菜單'!M60</f>
        <v>1.2299999999999998</v>
      </c>
      <c r="J60" s="279">
        <f>'菜單'!P60</f>
        <v>664.5357142857143</v>
      </c>
      <c r="K60" s="240"/>
      <c r="L60" s="240"/>
      <c r="M60" s="240"/>
      <c r="N60" s="240"/>
      <c r="O60" s="240"/>
      <c r="P60" s="240"/>
      <c r="Q60" s="240"/>
      <c r="R60" s="240"/>
      <c r="S60" s="259" t="s">
        <v>112</v>
      </c>
    </row>
    <row r="61" spans="1:19" ht="15.75">
      <c r="A61" s="441"/>
      <c r="B61" s="260"/>
      <c r="C61" s="260"/>
      <c r="D61" s="263"/>
      <c r="E61" s="188" t="str">
        <f>'菜單'!F61</f>
        <v>洋葱</v>
      </c>
      <c r="F61" s="188">
        <f>'菜單'!H61</f>
        <v>0</v>
      </c>
      <c r="G61" s="280"/>
      <c r="H61" s="251"/>
      <c r="I61" s="251"/>
      <c r="J61" s="280"/>
      <c r="K61" s="241"/>
      <c r="L61" s="241"/>
      <c r="M61" s="241"/>
      <c r="N61" s="241"/>
      <c r="O61" s="241"/>
      <c r="P61" s="241"/>
      <c r="Q61" s="241"/>
      <c r="R61" s="241"/>
      <c r="S61" s="260"/>
    </row>
    <row r="62" spans="1:19" ht="15.75">
      <c r="A62" s="441"/>
      <c r="B62" s="260"/>
      <c r="C62" s="260"/>
      <c r="D62" s="264"/>
      <c r="E62" s="189" t="str">
        <f>'菜單'!F62</f>
        <v>韭黃</v>
      </c>
      <c r="F62" s="189">
        <f>'菜單'!H62</f>
        <v>0</v>
      </c>
      <c r="G62" s="280"/>
      <c r="H62" s="251"/>
      <c r="I62" s="251"/>
      <c r="J62" s="280"/>
      <c r="K62" s="242"/>
      <c r="L62" s="242"/>
      <c r="M62" s="242"/>
      <c r="N62" s="242"/>
      <c r="O62" s="242"/>
      <c r="P62" s="242"/>
      <c r="Q62" s="242"/>
      <c r="R62" s="242"/>
      <c r="S62" s="260"/>
    </row>
    <row r="63" spans="1:19" ht="15.75">
      <c r="A63" s="441"/>
      <c r="B63" s="260"/>
      <c r="C63" s="260"/>
      <c r="D63" s="262" t="str">
        <f>'菜單'!E63</f>
        <v>茄汁天婦羅</v>
      </c>
      <c r="E63" s="187" t="str">
        <f>'菜單'!F63</f>
        <v>甜不辣條</v>
      </c>
      <c r="F63" s="187">
        <f>'菜單'!H63</f>
        <v>0</v>
      </c>
      <c r="G63" s="280"/>
      <c r="H63" s="251"/>
      <c r="I63" s="251"/>
      <c r="J63" s="280"/>
      <c r="K63" s="240"/>
      <c r="L63" s="240"/>
      <c r="M63" s="240"/>
      <c r="N63" s="240"/>
      <c r="O63" s="240"/>
      <c r="P63" s="240"/>
      <c r="Q63" s="240"/>
      <c r="R63" s="240"/>
      <c r="S63" s="260"/>
    </row>
    <row r="64" spans="1:19" ht="15.75">
      <c r="A64" s="441"/>
      <c r="B64" s="260"/>
      <c r="C64" s="260"/>
      <c r="D64" s="263"/>
      <c r="E64" s="188" t="str">
        <f>'菜單'!F64</f>
        <v>紅蘿蔔</v>
      </c>
      <c r="F64" s="188">
        <f>'菜單'!H64</f>
        <v>0</v>
      </c>
      <c r="G64" s="280"/>
      <c r="H64" s="251"/>
      <c r="I64" s="251"/>
      <c r="J64" s="280"/>
      <c r="K64" s="241"/>
      <c r="L64" s="241"/>
      <c r="M64" s="241"/>
      <c r="N64" s="241"/>
      <c r="O64" s="241"/>
      <c r="P64" s="241"/>
      <c r="Q64" s="241"/>
      <c r="R64" s="241"/>
      <c r="S64" s="260"/>
    </row>
    <row r="65" spans="1:19" ht="15.75">
      <c r="A65" s="441"/>
      <c r="B65" s="260"/>
      <c r="C65" s="260"/>
      <c r="D65" s="264"/>
      <c r="E65" s="189" t="str">
        <f>'菜單'!F65</f>
        <v>番茄醬</v>
      </c>
      <c r="F65" s="189">
        <f>'菜單'!H65</f>
        <v>0</v>
      </c>
      <c r="G65" s="280"/>
      <c r="H65" s="251"/>
      <c r="I65" s="251"/>
      <c r="J65" s="280"/>
      <c r="K65" s="242"/>
      <c r="L65" s="242"/>
      <c r="M65" s="242"/>
      <c r="N65" s="242"/>
      <c r="O65" s="242"/>
      <c r="P65" s="242"/>
      <c r="Q65" s="242"/>
      <c r="R65" s="242"/>
      <c r="S65" s="260"/>
    </row>
    <row r="66" spans="1:19" ht="15.75">
      <c r="A66" s="441"/>
      <c r="B66" s="260"/>
      <c r="C66" s="260"/>
      <c r="D66" s="265" t="str">
        <f>'菜單'!E66</f>
        <v>炒時蔬</v>
      </c>
      <c r="E66" s="187" t="str">
        <f>'菜單'!F66</f>
        <v>時蔬</v>
      </c>
      <c r="F66" s="187">
        <f>'菜單'!H66</f>
        <v>0</v>
      </c>
      <c r="G66" s="280"/>
      <c r="H66" s="251"/>
      <c r="I66" s="251"/>
      <c r="J66" s="280"/>
      <c r="K66" s="240"/>
      <c r="L66" s="240"/>
      <c r="M66" s="240"/>
      <c r="N66" s="240"/>
      <c r="O66" s="240"/>
      <c r="P66" s="240"/>
      <c r="Q66" s="240"/>
      <c r="R66" s="240"/>
      <c r="S66" s="260"/>
    </row>
    <row r="67" spans="1:19" ht="15.75">
      <c r="A67" s="441"/>
      <c r="B67" s="260"/>
      <c r="C67" s="260"/>
      <c r="D67" s="266"/>
      <c r="E67" s="188" t="str">
        <f>'菜單'!F67</f>
        <v>蒜粗</v>
      </c>
      <c r="F67" s="188">
        <f>'菜單'!H67</f>
        <v>0</v>
      </c>
      <c r="G67" s="280"/>
      <c r="H67" s="251"/>
      <c r="I67" s="251"/>
      <c r="J67" s="280"/>
      <c r="K67" s="241"/>
      <c r="L67" s="241"/>
      <c r="M67" s="241"/>
      <c r="N67" s="241"/>
      <c r="O67" s="241"/>
      <c r="P67" s="241"/>
      <c r="Q67" s="241"/>
      <c r="R67" s="241"/>
      <c r="S67" s="260"/>
    </row>
    <row r="68" spans="1:19" ht="15.75">
      <c r="A68" s="441"/>
      <c r="B68" s="260"/>
      <c r="C68" s="260"/>
      <c r="D68" s="267"/>
      <c r="E68" s="189">
        <f>'菜單'!F68</f>
        <v>0</v>
      </c>
      <c r="F68" s="189">
        <f>'菜單'!H68</f>
        <v>0</v>
      </c>
      <c r="G68" s="280"/>
      <c r="H68" s="251"/>
      <c r="I68" s="251"/>
      <c r="J68" s="280"/>
      <c r="K68" s="242"/>
      <c r="L68" s="242"/>
      <c r="M68" s="242"/>
      <c r="N68" s="242"/>
      <c r="O68" s="242"/>
      <c r="P68" s="242"/>
      <c r="Q68" s="242"/>
      <c r="R68" s="242"/>
      <c r="S68" s="260"/>
    </row>
    <row r="69" spans="1:19" ht="15.75">
      <c r="A69" s="441"/>
      <c r="B69" s="260"/>
      <c r="C69" s="260"/>
      <c r="D69" s="265" t="str">
        <f>'菜單'!E69</f>
        <v>紫菜豆芽湯</v>
      </c>
      <c r="E69" s="187" t="str">
        <f>'菜單'!F69</f>
        <v>黃豆芽</v>
      </c>
      <c r="F69" s="187">
        <f>'菜單'!H69</f>
        <v>0</v>
      </c>
      <c r="G69" s="280"/>
      <c r="H69" s="251"/>
      <c r="I69" s="251"/>
      <c r="J69" s="280"/>
      <c r="K69" s="240"/>
      <c r="L69" s="240"/>
      <c r="M69" s="240"/>
      <c r="N69" s="240"/>
      <c r="O69" s="240"/>
      <c r="P69" s="240"/>
      <c r="Q69" s="240"/>
      <c r="R69" s="240"/>
      <c r="S69" s="260"/>
    </row>
    <row r="70" spans="1:19" ht="15.75">
      <c r="A70" s="441"/>
      <c r="B70" s="260"/>
      <c r="C70" s="260"/>
      <c r="D70" s="266"/>
      <c r="E70" s="188" t="str">
        <f>'菜單'!F70</f>
        <v>紫菜</v>
      </c>
      <c r="F70" s="188">
        <f>'菜單'!H70</f>
        <v>0</v>
      </c>
      <c r="G70" s="280"/>
      <c r="H70" s="251"/>
      <c r="I70" s="251"/>
      <c r="J70" s="280"/>
      <c r="K70" s="241"/>
      <c r="L70" s="241"/>
      <c r="M70" s="241"/>
      <c r="N70" s="241"/>
      <c r="O70" s="241"/>
      <c r="P70" s="241"/>
      <c r="Q70" s="241"/>
      <c r="R70" s="241"/>
      <c r="S70" s="260"/>
    </row>
    <row r="71" spans="1:19" ht="15.75">
      <c r="A71" s="442"/>
      <c r="B71" s="261"/>
      <c r="C71" s="261"/>
      <c r="D71" s="267"/>
      <c r="E71" s="189">
        <f>'菜單'!F71</f>
        <v>0</v>
      </c>
      <c r="F71" s="189">
        <f>'菜單'!H71</f>
        <v>0</v>
      </c>
      <c r="G71" s="281"/>
      <c r="H71" s="252"/>
      <c r="I71" s="252"/>
      <c r="J71" s="281"/>
      <c r="K71" s="242"/>
      <c r="L71" s="242"/>
      <c r="M71" s="242"/>
      <c r="N71" s="242"/>
      <c r="O71" s="242"/>
      <c r="P71" s="242"/>
      <c r="Q71" s="242"/>
      <c r="R71" s="242"/>
      <c r="S71" s="261"/>
    </row>
    <row r="72" spans="1:19" ht="15.75">
      <c r="A72" s="268" t="s">
        <v>280</v>
      </c>
      <c r="B72" s="269"/>
      <c r="C72" s="270"/>
      <c r="D72" s="447" t="str">
        <f>'菜單'!E72</f>
        <v>洋蔥為低熱能食物，含有多種硫化物，能降低內血糖與血脂；列腺素A，可以防止血栓和心冠狀動脈硬化</v>
      </c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9"/>
    </row>
    <row r="73" spans="1:19" ht="15.75">
      <c r="A73" s="294" t="s">
        <v>281</v>
      </c>
      <c r="B73" s="295"/>
      <c r="C73" s="295"/>
      <c r="D73" s="296"/>
      <c r="E73" s="445"/>
      <c r="F73" s="445"/>
      <c r="G73" s="190" t="s">
        <v>282</v>
      </c>
      <c r="H73" s="190" t="s">
        <v>283</v>
      </c>
      <c r="I73" s="190" t="s">
        <v>284</v>
      </c>
      <c r="J73" s="445" t="s">
        <v>285</v>
      </c>
      <c r="K73" s="445"/>
      <c r="L73" s="445" t="s">
        <v>286</v>
      </c>
      <c r="M73" s="445"/>
      <c r="N73" s="445"/>
      <c r="O73" s="190" t="s">
        <v>282</v>
      </c>
      <c r="P73" s="190" t="s">
        <v>283</v>
      </c>
      <c r="Q73" s="190" t="s">
        <v>284</v>
      </c>
      <c r="R73" s="445" t="s">
        <v>285</v>
      </c>
      <c r="S73" s="445"/>
    </row>
    <row r="74" spans="1:19" ht="15.75">
      <c r="A74" s="297"/>
      <c r="B74" s="298"/>
      <c r="C74" s="298"/>
      <c r="D74" s="299"/>
      <c r="E74" s="445" t="s">
        <v>307</v>
      </c>
      <c r="F74" s="445"/>
      <c r="G74" s="191">
        <v>650</v>
      </c>
      <c r="H74" s="191" t="s">
        <v>287</v>
      </c>
      <c r="I74" s="191">
        <v>22</v>
      </c>
      <c r="J74" s="446" t="s">
        <v>288</v>
      </c>
      <c r="K74" s="446"/>
      <c r="L74" s="268" t="s">
        <v>289</v>
      </c>
      <c r="M74" s="269"/>
      <c r="N74" s="269"/>
      <c r="O74" s="191">
        <f>G8+G21+G34+G47+G60</f>
        <v>26.730735930735932</v>
      </c>
      <c r="P74" s="191">
        <f>H8+H21+H34+H47+H60</f>
        <v>9.314285714285715</v>
      </c>
      <c r="Q74" s="191">
        <f>I8+I21+I34+I47+I60</f>
        <v>6.829999999999999</v>
      </c>
      <c r="R74" s="443">
        <f>J8+J21+J34+J47+J60</f>
        <v>3469.972943722944</v>
      </c>
      <c r="S74" s="444"/>
    </row>
    <row r="75" spans="1:19" ht="15.75">
      <c r="A75" s="297"/>
      <c r="B75" s="298"/>
      <c r="C75" s="298"/>
      <c r="D75" s="299"/>
      <c r="E75" s="445" t="s">
        <v>308</v>
      </c>
      <c r="F75" s="445"/>
      <c r="G75" s="191">
        <v>750</v>
      </c>
      <c r="H75" s="191" t="s">
        <v>290</v>
      </c>
      <c r="I75" s="191">
        <v>26</v>
      </c>
      <c r="J75" s="446" t="s">
        <v>291</v>
      </c>
      <c r="K75" s="446"/>
      <c r="L75" s="445" t="s">
        <v>292</v>
      </c>
      <c r="M75" s="445"/>
      <c r="N75" s="445"/>
      <c r="O75" s="190">
        <f>750*S2</f>
        <v>3750</v>
      </c>
      <c r="P75" s="190">
        <f>23*S2</f>
        <v>115</v>
      </c>
      <c r="Q75" s="190">
        <f>26*S2</f>
        <v>130</v>
      </c>
      <c r="R75" s="445">
        <f>103*S2</f>
        <v>515</v>
      </c>
      <c r="S75" s="445"/>
    </row>
    <row r="76" spans="1:19" ht="15.75">
      <c r="A76" s="300"/>
      <c r="B76" s="301"/>
      <c r="C76" s="301"/>
      <c r="D76" s="302"/>
      <c r="E76" s="445"/>
      <c r="F76" s="445"/>
      <c r="G76" s="191"/>
      <c r="H76" s="191"/>
      <c r="I76" s="191"/>
      <c r="J76" s="443"/>
      <c r="K76" s="444"/>
      <c r="L76" s="445" t="s">
        <v>293</v>
      </c>
      <c r="M76" s="445"/>
      <c r="N76" s="445"/>
      <c r="O76" s="191">
        <f>O74-O75</f>
        <v>-3723.269264069264</v>
      </c>
      <c r="P76" s="191">
        <f>P74-P75</f>
        <v>-105.68571428571428</v>
      </c>
      <c r="Q76" s="191">
        <f>Q74-Q75</f>
        <v>-123.17</v>
      </c>
      <c r="R76" s="446">
        <f>R74-R75</f>
        <v>2954.972943722944</v>
      </c>
      <c r="S76" s="445"/>
    </row>
    <row r="77" spans="1:19" ht="15.75">
      <c r="A77" s="293" t="s">
        <v>294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2" t="s">
        <v>295</v>
      </c>
      <c r="Q77" s="292"/>
      <c r="R77" s="292"/>
      <c r="S77" s="292"/>
    </row>
    <row r="78" spans="1:19" ht="15.75">
      <c r="A78" s="239"/>
      <c r="B78" s="239"/>
      <c r="C78" s="239"/>
      <c r="D78" s="202"/>
      <c r="E78" s="197"/>
      <c r="F78" s="239"/>
      <c r="G78" s="239"/>
      <c r="H78" s="197"/>
      <c r="I78" s="197"/>
      <c r="J78" s="197"/>
      <c r="K78" s="197"/>
      <c r="L78" s="197"/>
      <c r="M78" s="197"/>
      <c r="N78" s="239"/>
      <c r="O78" s="239"/>
      <c r="P78" s="202"/>
      <c r="Q78" s="202"/>
      <c r="R78" s="202"/>
      <c r="S78" s="202"/>
    </row>
  </sheetData>
  <sheetProtection/>
  <protectedRanges>
    <protectedRange password="C60F" sqref="P77:S77" name="範圍1"/>
  </protectedRanges>
  <mergeCells count="276">
    <mergeCell ref="R76:S76"/>
    <mergeCell ref="A77:O77"/>
    <mergeCell ref="P77:S77"/>
    <mergeCell ref="A78:C78"/>
    <mergeCell ref="F78:G78"/>
    <mergeCell ref="N78:O78"/>
    <mergeCell ref="E76:F76"/>
    <mergeCell ref="J76:K76"/>
    <mergeCell ref="L76:N76"/>
    <mergeCell ref="D69:D71"/>
    <mergeCell ref="K69:K71"/>
    <mergeCell ref="L69:L71"/>
    <mergeCell ref="M69:M71"/>
    <mergeCell ref="N69:N71"/>
    <mergeCell ref="O69:O71"/>
    <mergeCell ref="J60:J71"/>
    <mergeCell ref="K60:K62"/>
    <mergeCell ref="L60:L62"/>
    <mergeCell ref="M60:M62"/>
    <mergeCell ref="A72:C72"/>
    <mergeCell ref="D72:S72"/>
    <mergeCell ref="A73:D76"/>
    <mergeCell ref="E73:F73"/>
    <mergeCell ref="J73:K73"/>
    <mergeCell ref="L73:N73"/>
    <mergeCell ref="R73:S73"/>
    <mergeCell ref="E74:F74"/>
    <mergeCell ref="J74:K74"/>
    <mergeCell ref="L74:N74"/>
    <mergeCell ref="Q66:Q68"/>
    <mergeCell ref="R66:R68"/>
    <mergeCell ref="R74:S74"/>
    <mergeCell ref="E75:F75"/>
    <mergeCell ref="J75:K75"/>
    <mergeCell ref="L75:N75"/>
    <mergeCell ref="R75:S75"/>
    <mergeCell ref="R69:R71"/>
    <mergeCell ref="P69:P71"/>
    <mergeCell ref="Q69:Q71"/>
    <mergeCell ref="D66:D68"/>
    <mergeCell ref="K66:K68"/>
    <mergeCell ref="L66:L68"/>
    <mergeCell ref="M66:M68"/>
    <mergeCell ref="N66:N68"/>
    <mergeCell ref="O66:O68"/>
    <mergeCell ref="N60:N62"/>
    <mergeCell ref="O60:O62"/>
    <mergeCell ref="P60:P62"/>
    <mergeCell ref="Q60:Q62"/>
    <mergeCell ref="R60:R62"/>
    <mergeCell ref="S60:S71"/>
    <mergeCell ref="P63:P65"/>
    <mergeCell ref="Q63:Q65"/>
    <mergeCell ref="R63:R65"/>
    <mergeCell ref="P66:P68"/>
    <mergeCell ref="D63:D65"/>
    <mergeCell ref="K63:K65"/>
    <mergeCell ref="L63:L65"/>
    <mergeCell ref="M63:M65"/>
    <mergeCell ref="N63:N65"/>
    <mergeCell ref="O63:O65"/>
    <mergeCell ref="R56:R58"/>
    <mergeCell ref="A59:C59"/>
    <mergeCell ref="D59:S59"/>
    <mergeCell ref="A60:A71"/>
    <mergeCell ref="B60:B71"/>
    <mergeCell ref="C60:C71"/>
    <mergeCell ref="D60:D62"/>
    <mergeCell ref="G60:G71"/>
    <mergeCell ref="H60:H71"/>
    <mergeCell ref="I60:I71"/>
    <mergeCell ref="Q53:Q55"/>
    <mergeCell ref="R53:R55"/>
    <mergeCell ref="D56:D58"/>
    <mergeCell ref="K56:K58"/>
    <mergeCell ref="L56:L58"/>
    <mergeCell ref="M56:M58"/>
    <mergeCell ref="N56:N58"/>
    <mergeCell ref="O56:O58"/>
    <mergeCell ref="P56:P58"/>
    <mergeCell ref="Q56:Q58"/>
    <mergeCell ref="P50:P52"/>
    <mergeCell ref="Q50:Q52"/>
    <mergeCell ref="R50:R52"/>
    <mergeCell ref="D53:D55"/>
    <mergeCell ref="K53:K55"/>
    <mergeCell ref="L53:L55"/>
    <mergeCell ref="M53:M55"/>
    <mergeCell ref="N53:N55"/>
    <mergeCell ref="O53:O55"/>
    <mergeCell ref="P53:P55"/>
    <mergeCell ref="J47:J58"/>
    <mergeCell ref="K47:K49"/>
    <mergeCell ref="L47:L49"/>
    <mergeCell ref="M47:M49"/>
    <mergeCell ref="N47:N49"/>
    <mergeCell ref="O47:O49"/>
    <mergeCell ref="P47:P49"/>
    <mergeCell ref="Q47:Q49"/>
    <mergeCell ref="R47:R49"/>
    <mergeCell ref="S47:S58"/>
    <mergeCell ref="D50:D52"/>
    <mergeCell ref="K50:K52"/>
    <mergeCell ref="L50:L52"/>
    <mergeCell ref="M50:M52"/>
    <mergeCell ref="N50:N52"/>
    <mergeCell ref="O50:O52"/>
    <mergeCell ref="R43:R45"/>
    <mergeCell ref="A46:C46"/>
    <mergeCell ref="D46:S46"/>
    <mergeCell ref="A47:A58"/>
    <mergeCell ref="B47:B58"/>
    <mergeCell ref="C47:C58"/>
    <mergeCell ref="D47:D49"/>
    <mergeCell ref="G47:G58"/>
    <mergeCell ref="H47:H58"/>
    <mergeCell ref="I47:I58"/>
    <mergeCell ref="Q40:Q42"/>
    <mergeCell ref="R40:R42"/>
    <mergeCell ref="D43:D45"/>
    <mergeCell ref="K43:K45"/>
    <mergeCell ref="L43:L45"/>
    <mergeCell ref="M43:M45"/>
    <mergeCell ref="N43:N45"/>
    <mergeCell ref="O43:O45"/>
    <mergeCell ref="P43:P45"/>
    <mergeCell ref="Q43:Q45"/>
    <mergeCell ref="P37:P39"/>
    <mergeCell ref="Q37:Q39"/>
    <mergeCell ref="R37:R39"/>
    <mergeCell ref="D40:D42"/>
    <mergeCell ref="K40:K42"/>
    <mergeCell ref="L40:L42"/>
    <mergeCell ref="M40:M42"/>
    <mergeCell ref="N40:N42"/>
    <mergeCell ref="O40:O42"/>
    <mergeCell ref="P40:P42"/>
    <mergeCell ref="J34:J45"/>
    <mergeCell ref="K34:K36"/>
    <mergeCell ref="L34:L36"/>
    <mergeCell ref="M34:M36"/>
    <mergeCell ref="N34:N36"/>
    <mergeCell ref="O34:O36"/>
    <mergeCell ref="P34:P36"/>
    <mergeCell ref="Q34:Q36"/>
    <mergeCell ref="R34:R36"/>
    <mergeCell ref="S34:S45"/>
    <mergeCell ref="D37:D39"/>
    <mergeCell ref="K37:K39"/>
    <mergeCell ref="L37:L39"/>
    <mergeCell ref="M37:M39"/>
    <mergeCell ref="N37:N39"/>
    <mergeCell ref="O37:O39"/>
    <mergeCell ref="R30:R32"/>
    <mergeCell ref="A33:C33"/>
    <mergeCell ref="D33:S33"/>
    <mergeCell ref="A34:A45"/>
    <mergeCell ref="B34:B45"/>
    <mergeCell ref="C34:C45"/>
    <mergeCell ref="D34:D36"/>
    <mergeCell ref="G34:G45"/>
    <mergeCell ref="H34:H45"/>
    <mergeCell ref="I34:I45"/>
    <mergeCell ref="Q27:Q29"/>
    <mergeCell ref="R27:R29"/>
    <mergeCell ref="D30:D32"/>
    <mergeCell ref="K30:K32"/>
    <mergeCell ref="L30:L32"/>
    <mergeCell ref="M30:M32"/>
    <mergeCell ref="N30:N32"/>
    <mergeCell ref="O30:O32"/>
    <mergeCell ref="P30:P32"/>
    <mergeCell ref="Q30:Q32"/>
    <mergeCell ref="P24:P26"/>
    <mergeCell ref="Q24:Q26"/>
    <mergeCell ref="R24:R26"/>
    <mergeCell ref="D27:D29"/>
    <mergeCell ref="K27:K29"/>
    <mergeCell ref="L27:L29"/>
    <mergeCell ref="M27:M29"/>
    <mergeCell ref="N27:N29"/>
    <mergeCell ref="O27:O29"/>
    <mergeCell ref="P27:P29"/>
    <mergeCell ref="O24:O26"/>
    <mergeCell ref="J21:J32"/>
    <mergeCell ref="K21:K23"/>
    <mergeCell ref="L21:L23"/>
    <mergeCell ref="M21:M23"/>
    <mergeCell ref="N21:N23"/>
    <mergeCell ref="O21:O23"/>
    <mergeCell ref="I21:I32"/>
    <mergeCell ref="P21:P23"/>
    <mergeCell ref="Q21:Q23"/>
    <mergeCell ref="R21:R23"/>
    <mergeCell ref="S21:S32"/>
    <mergeCell ref="D24:D26"/>
    <mergeCell ref="K24:K26"/>
    <mergeCell ref="L24:L26"/>
    <mergeCell ref="M24:M26"/>
    <mergeCell ref="N24:N26"/>
    <mergeCell ref="A21:A32"/>
    <mergeCell ref="B21:B32"/>
    <mergeCell ref="C21:C32"/>
    <mergeCell ref="D21:D23"/>
    <mergeCell ref="G21:G32"/>
    <mergeCell ref="H21:H32"/>
    <mergeCell ref="L14:L16"/>
    <mergeCell ref="M14:M16"/>
    <mergeCell ref="N14:N16"/>
    <mergeCell ref="A20:C20"/>
    <mergeCell ref="D20:S20"/>
    <mergeCell ref="O14:O16"/>
    <mergeCell ref="Q8:Q10"/>
    <mergeCell ref="K17:K19"/>
    <mergeCell ref="N17:N19"/>
    <mergeCell ref="O17:O19"/>
    <mergeCell ref="P17:P19"/>
    <mergeCell ref="Q17:Q19"/>
    <mergeCell ref="L11:L13"/>
    <mergeCell ref="M11:M13"/>
    <mergeCell ref="N11:N13"/>
    <mergeCell ref="O11:O13"/>
    <mergeCell ref="N8:N10"/>
    <mergeCell ref="O8:O10"/>
    <mergeCell ref="R8:R10"/>
    <mergeCell ref="S8:S19"/>
    <mergeCell ref="P11:P13"/>
    <mergeCell ref="Q11:Q13"/>
    <mergeCell ref="R11:R13"/>
    <mergeCell ref="P14:P16"/>
    <mergeCell ref="R14:R16"/>
    <mergeCell ref="R17:R19"/>
    <mergeCell ref="P8:P10"/>
    <mergeCell ref="Q14:Q16"/>
    <mergeCell ref="D17:D19"/>
    <mergeCell ref="L17:L19"/>
    <mergeCell ref="M17:M19"/>
    <mergeCell ref="H8:H19"/>
    <mergeCell ref="I8:I19"/>
    <mergeCell ref="J8:J19"/>
    <mergeCell ref="K8:K10"/>
    <mergeCell ref="L8:L10"/>
    <mergeCell ref="K11:K13"/>
    <mergeCell ref="A8:A19"/>
    <mergeCell ref="B8:B19"/>
    <mergeCell ref="C8:C19"/>
    <mergeCell ref="D8:D10"/>
    <mergeCell ref="G8:G19"/>
    <mergeCell ref="D14:D16"/>
    <mergeCell ref="K14:K16"/>
    <mergeCell ref="G4:J5"/>
    <mergeCell ref="B3:B7"/>
    <mergeCell ref="C3:C7"/>
    <mergeCell ref="D3:J3"/>
    <mergeCell ref="D11:D13"/>
    <mergeCell ref="K3:M3"/>
    <mergeCell ref="K4:K7"/>
    <mergeCell ref="L4:L7"/>
    <mergeCell ref="M4:M7"/>
    <mergeCell ref="M8:M10"/>
    <mergeCell ref="N3:R3"/>
    <mergeCell ref="N4:N6"/>
    <mergeCell ref="O4:O6"/>
    <mergeCell ref="P4:P6"/>
    <mergeCell ref="Q4:Q6"/>
    <mergeCell ref="R4:R6"/>
    <mergeCell ref="A1:S1"/>
    <mergeCell ref="S3:S7"/>
    <mergeCell ref="D4:D7"/>
    <mergeCell ref="E4:E7"/>
    <mergeCell ref="F4:F7"/>
    <mergeCell ref="D2:E2"/>
    <mergeCell ref="F2:I2"/>
    <mergeCell ref="J2:O2"/>
    <mergeCell ref="P2:R2"/>
    <mergeCell ref="A3:A7"/>
  </mergeCells>
  <printOptions horizontalCentered="1"/>
  <pageMargins left="0.7086614173228347" right="0.7086614173228347" top="0.1968503937007874" bottom="0.1968503937007874" header="0.15748031496062992" footer="0.1574803149606299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6">
      <selection activeCell="J58" sqref="J58"/>
    </sheetView>
  </sheetViews>
  <sheetFormatPr defaultColWidth="9.00390625" defaultRowHeight="16.5"/>
  <cols>
    <col min="1" max="3" width="3.625" style="0" customWidth="1"/>
    <col min="4" max="4" width="14.25390625" style="0" customWidth="1"/>
    <col min="5" max="5" width="14.625" style="0" customWidth="1"/>
    <col min="6" max="6" width="9.00390625" style="0" customWidth="1"/>
    <col min="7" max="7" width="14.625" style="0" customWidth="1"/>
    <col min="8" max="8" width="7.625" style="0" customWidth="1"/>
  </cols>
  <sheetData>
    <row r="1" spans="1:8" ht="15.75">
      <c r="A1" s="310" t="s">
        <v>387</v>
      </c>
      <c r="B1" s="310"/>
      <c r="C1" s="310"/>
      <c r="D1" s="310"/>
      <c r="E1" s="310" t="str">
        <f>'菜單'!H2</f>
        <v>104學年度第1學期第8週</v>
      </c>
      <c r="F1" s="310"/>
      <c r="G1" s="310" t="s">
        <v>388</v>
      </c>
      <c r="H1" s="310"/>
    </row>
    <row r="2" spans="1:8" ht="16.5" customHeight="1">
      <c r="A2" s="259" t="s">
        <v>103</v>
      </c>
      <c r="B2" s="259" t="s">
        <v>256</v>
      </c>
      <c r="C2" s="259" t="s">
        <v>257</v>
      </c>
      <c r="D2" s="266" t="s">
        <v>262</v>
      </c>
      <c r="E2" s="282" t="s">
        <v>299</v>
      </c>
      <c r="F2" s="265" t="s">
        <v>300</v>
      </c>
      <c r="G2" s="282" t="s">
        <v>299</v>
      </c>
      <c r="H2" s="265" t="s">
        <v>391</v>
      </c>
    </row>
    <row r="3" spans="1:8" ht="15.75">
      <c r="A3" s="260"/>
      <c r="B3" s="260"/>
      <c r="C3" s="260"/>
      <c r="D3" s="266"/>
      <c r="E3" s="282"/>
      <c r="F3" s="266"/>
      <c r="G3" s="282"/>
      <c r="H3" s="266"/>
    </row>
    <row r="4" spans="1:8" ht="16.5" thickBot="1">
      <c r="A4" s="260"/>
      <c r="B4" s="260"/>
      <c r="C4" s="260"/>
      <c r="D4" s="266"/>
      <c r="E4" s="265"/>
      <c r="F4" s="450"/>
      <c r="G4" s="265"/>
      <c r="H4" s="450"/>
    </row>
    <row r="5" spans="1:8" ht="16.5" customHeight="1">
      <c r="A5" s="472">
        <f>'菜單'!B8</f>
        <v>42296</v>
      </c>
      <c r="B5" s="464" t="str">
        <f>'菜單'!C8</f>
        <v>一</v>
      </c>
      <c r="C5" s="464" t="str">
        <f>'菜單'!D8</f>
        <v>白飯</v>
      </c>
      <c r="D5" s="467" t="str">
        <f>'菜單'!E8</f>
        <v>糖醋排骨</v>
      </c>
      <c r="E5" s="224" t="str">
        <f>'菜單'!F8</f>
        <v>排骨丁</v>
      </c>
      <c r="F5" s="218" t="e">
        <f>菜單!#REF!</f>
        <v>#REF!</v>
      </c>
      <c r="G5" s="224">
        <f>'菜單'!H8</f>
        <v>0</v>
      </c>
      <c r="H5" s="219" t="e">
        <f>菜單!#REF!</f>
        <v>#REF!</v>
      </c>
    </row>
    <row r="6" spans="1:8" ht="15.75">
      <c r="A6" s="473"/>
      <c r="B6" s="465"/>
      <c r="C6" s="465"/>
      <c r="D6" s="468"/>
      <c r="E6" s="225" t="str">
        <f>'菜單'!F9</f>
        <v>鳳梨片</v>
      </c>
      <c r="F6" s="188" t="e">
        <f>菜單!#REF!</f>
        <v>#REF!</v>
      </c>
      <c r="G6" s="225">
        <f>'菜單'!H9</f>
        <v>0</v>
      </c>
      <c r="H6" s="220" t="e">
        <f>菜單!#REF!</f>
        <v>#REF!</v>
      </c>
    </row>
    <row r="7" spans="1:8" ht="15.75">
      <c r="A7" s="473"/>
      <c r="B7" s="465"/>
      <c r="C7" s="465"/>
      <c r="D7" s="469"/>
      <c r="E7" s="225" t="str">
        <f>'菜單'!F10</f>
        <v>蕃茄醬</v>
      </c>
      <c r="F7" s="189" t="e">
        <f>菜單!#REF!</f>
        <v>#REF!</v>
      </c>
      <c r="G7" s="225">
        <f>'菜單'!H10</f>
        <v>0</v>
      </c>
      <c r="H7" s="221" t="e">
        <f>菜單!#REF!</f>
        <v>#REF!</v>
      </c>
    </row>
    <row r="8" spans="1:8" ht="15.75">
      <c r="A8" s="473"/>
      <c r="B8" s="465"/>
      <c r="C8" s="465"/>
      <c r="D8" s="470" t="str">
        <f>'菜單'!E11</f>
        <v>西芹素雞</v>
      </c>
      <c r="E8" s="226" t="str">
        <f>'菜單'!F11</f>
        <v>素雞</v>
      </c>
      <c r="F8" s="188" t="e">
        <f>菜單!#REF!</f>
        <v>#REF!</v>
      </c>
      <c r="G8" s="226" t="str">
        <f>'菜單'!H11</f>
        <v>小黃瓜</v>
      </c>
      <c r="H8" s="220" t="e">
        <f>菜單!#REF!</f>
        <v>#REF!</v>
      </c>
    </row>
    <row r="9" spans="1:8" ht="15.75">
      <c r="A9" s="473"/>
      <c r="B9" s="465"/>
      <c r="C9" s="465"/>
      <c r="D9" s="468"/>
      <c r="E9" s="225" t="str">
        <f>'菜單'!F12</f>
        <v>西芹</v>
      </c>
      <c r="F9" s="188" t="e">
        <f>菜單!#REF!</f>
        <v>#REF!</v>
      </c>
      <c r="G9" s="225" t="str">
        <f>'菜單'!H12</f>
        <v>木耳</v>
      </c>
      <c r="H9" s="220" t="e">
        <f>菜單!#REF!</f>
        <v>#REF!</v>
      </c>
    </row>
    <row r="10" spans="1:8" ht="15.75">
      <c r="A10" s="473"/>
      <c r="B10" s="465"/>
      <c r="C10" s="465"/>
      <c r="D10" s="469"/>
      <c r="E10" s="225" t="str">
        <f>'菜單'!F13</f>
        <v>紅蘿蔔</v>
      </c>
      <c r="F10" s="189" t="e">
        <f>菜單!#REF!</f>
        <v>#REF!</v>
      </c>
      <c r="G10" s="225">
        <f>'菜單'!H13</f>
        <v>0</v>
      </c>
      <c r="H10" s="221" t="e">
        <f>菜單!#REF!</f>
        <v>#REF!</v>
      </c>
    </row>
    <row r="11" spans="1:8" ht="15.75">
      <c r="A11" s="473"/>
      <c r="B11" s="465"/>
      <c r="C11" s="465"/>
      <c r="D11" s="470" t="str">
        <f>'菜單'!E14</f>
        <v>炒時蔬</v>
      </c>
      <c r="E11" s="226" t="str">
        <f>'菜單'!F14</f>
        <v>時蔬</v>
      </c>
      <c r="F11" s="188" t="e">
        <f>菜單!#REF!</f>
        <v>#REF!</v>
      </c>
      <c r="G11" s="226">
        <f>'菜單'!H14</f>
        <v>0</v>
      </c>
      <c r="H11" s="220" t="e">
        <f>菜單!#REF!</f>
        <v>#REF!</v>
      </c>
    </row>
    <row r="12" spans="1:8" ht="15.75">
      <c r="A12" s="473"/>
      <c r="B12" s="465"/>
      <c r="C12" s="465"/>
      <c r="D12" s="468"/>
      <c r="E12" s="225" t="str">
        <f>'菜單'!F15</f>
        <v>蒜粗</v>
      </c>
      <c r="F12" s="188" t="e">
        <f>菜單!#REF!</f>
        <v>#REF!</v>
      </c>
      <c r="G12" s="225">
        <f>'菜單'!H15</f>
        <v>0</v>
      </c>
      <c r="H12" s="220" t="e">
        <f>菜單!#REF!</f>
        <v>#REF!</v>
      </c>
    </row>
    <row r="13" spans="1:8" ht="15.75">
      <c r="A13" s="473"/>
      <c r="B13" s="465"/>
      <c r="C13" s="465"/>
      <c r="D13" s="469"/>
      <c r="E13" s="225">
        <f>'菜單'!F16</f>
        <v>0</v>
      </c>
      <c r="F13" s="189" t="e">
        <f>菜單!#REF!</f>
        <v>#REF!</v>
      </c>
      <c r="G13" s="225">
        <f>'菜單'!H16</f>
        <v>0</v>
      </c>
      <c r="H13" s="221" t="e">
        <f>菜單!#REF!</f>
        <v>#REF!</v>
      </c>
    </row>
    <row r="14" spans="1:8" ht="15.75">
      <c r="A14" s="473"/>
      <c r="B14" s="465"/>
      <c r="C14" s="465"/>
      <c r="D14" s="470" t="str">
        <f>'菜單'!E17</f>
        <v>蔬菜蛋花湯</v>
      </c>
      <c r="E14" s="226" t="str">
        <f>'菜單'!F17</f>
        <v>小白菜</v>
      </c>
      <c r="F14" s="188" t="e">
        <f>菜單!#REF!</f>
        <v>#REF!</v>
      </c>
      <c r="G14" s="226">
        <f>'菜單'!H17</f>
        <v>0</v>
      </c>
      <c r="H14" s="220" t="e">
        <f>菜單!#REF!</f>
        <v>#REF!</v>
      </c>
    </row>
    <row r="15" spans="1:8" ht="15.75">
      <c r="A15" s="473"/>
      <c r="B15" s="465"/>
      <c r="C15" s="465"/>
      <c r="D15" s="468"/>
      <c r="E15" s="225" t="str">
        <f>'菜單'!F18</f>
        <v>雞蛋</v>
      </c>
      <c r="F15" s="188" t="e">
        <f>菜單!#REF!</f>
        <v>#REF!</v>
      </c>
      <c r="G15" s="225">
        <f>'菜單'!H18</f>
        <v>0</v>
      </c>
      <c r="H15" s="220" t="e">
        <f>菜單!#REF!</f>
        <v>#REF!</v>
      </c>
    </row>
    <row r="16" spans="1:8" ht="16.5" thickBot="1">
      <c r="A16" s="474"/>
      <c r="B16" s="466"/>
      <c r="C16" s="466"/>
      <c r="D16" s="471"/>
      <c r="E16" s="227">
        <f>'菜單'!F19</f>
        <v>0</v>
      </c>
      <c r="F16" s="222" t="e">
        <f>菜單!#REF!</f>
        <v>#REF!</v>
      </c>
      <c r="G16" s="227">
        <f>'菜單'!H19</f>
        <v>0</v>
      </c>
      <c r="H16" s="223" t="e">
        <f>菜單!#REF!</f>
        <v>#REF!</v>
      </c>
    </row>
    <row r="17" spans="1:8" ht="16.5" customHeight="1">
      <c r="A17" s="457">
        <f>'菜單'!B21</f>
        <v>42297</v>
      </c>
      <c r="B17" s="460" t="str">
        <f>'菜單'!C21</f>
        <v>二</v>
      </c>
      <c r="C17" s="460" t="str">
        <f>'菜單'!D21</f>
        <v>白飯</v>
      </c>
      <c r="D17" s="462" t="str">
        <f>'菜單'!E21</f>
        <v>沙茶雞丁</v>
      </c>
      <c r="E17" s="224" t="str">
        <f>'菜單'!F21</f>
        <v>雞丁</v>
      </c>
      <c r="F17" s="218" t="e">
        <f>菜單!#REF!</f>
        <v>#REF!</v>
      </c>
      <c r="G17" s="224" t="str">
        <f>'菜單'!H21</f>
        <v>沙茶醬</v>
      </c>
      <c r="H17" s="219" t="e">
        <f>菜單!#REF!</f>
        <v>#REF!</v>
      </c>
    </row>
    <row r="18" spans="1:8" ht="15.75">
      <c r="A18" s="458"/>
      <c r="B18" s="241"/>
      <c r="C18" s="241"/>
      <c r="D18" s="266"/>
      <c r="E18" s="225" t="e">
        <f>菜單!#REF!</f>
        <v>#REF!</v>
      </c>
      <c r="F18" s="188" t="e">
        <f>菜單!#REF!</f>
        <v>#REF!</v>
      </c>
      <c r="G18" s="225" t="e">
        <f>菜單!#REF!</f>
        <v>#REF!</v>
      </c>
      <c r="H18" s="220" t="e">
        <f>菜單!#REF!</f>
        <v>#REF!</v>
      </c>
    </row>
    <row r="19" spans="1:8" ht="15.75">
      <c r="A19" s="458"/>
      <c r="B19" s="241"/>
      <c r="C19" s="241"/>
      <c r="D19" s="267"/>
      <c r="E19" s="225" t="str">
        <f>'菜單'!F23</f>
        <v>青蔥</v>
      </c>
      <c r="F19" s="189" t="e">
        <f>菜單!#REF!</f>
        <v>#REF!</v>
      </c>
      <c r="G19" s="225">
        <f>'菜單'!H23</f>
        <v>0</v>
      </c>
      <c r="H19" s="221" t="e">
        <f>菜單!#REF!</f>
        <v>#REF!</v>
      </c>
    </row>
    <row r="20" spans="1:8" ht="15.75">
      <c r="A20" s="458"/>
      <c r="B20" s="241"/>
      <c r="C20" s="241"/>
      <c r="D20" s="262" t="str">
        <f>'菜單'!E24</f>
        <v>鮑菇花菜</v>
      </c>
      <c r="E20" s="226" t="str">
        <f>'菜單'!F24</f>
        <v>杏鮑菇</v>
      </c>
      <c r="F20" s="188" t="e">
        <f>菜單!#REF!</f>
        <v>#REF!</v>
      </c>
      <c r="G20" s="226" t="str">
        <f>'菜單'!H24</f>
        <v>青花菜</v>
      </c>
      <c r="H20" s="220" t="e">
        <f>菜單!#REF!</f>
        <v>#REF!</v>
      </c>
    </row>
    <row r="21" spans="1:8" ht="15.75">
      <c r="A21" s="458"/>
      <c r="B21" s="241"/>
      <c r="C21" s="241"/>
      <c r="D21" s="263"/>
      <c r="E21" s="225" t="str">
        <f>'菜單'!F25</f>
        <v>紅蘿蔔</v>
      </c>
      <c r="F21" s="188" t="e">
        <f>菜單!#REF!</f>
        <v>#REF!</v>
      </c>
      <c r="G21" s="225">
        <f>'菜單'!H25</f>
        <v>0</v>
      </c>
      <c r="H21" s="220" t="e">
        <f>菜單!#REF!</f>
        <v>#REF!</v>
      </c>
    </row>
    <row r="22" spans="1:8" ht="15.75">
      <c r="A22" s="458"/>
      <c r="B22" s="241"/>
      <c r="C22" s="241"/>
      <c r="D22" s="264"/>
      <c r="E22" s="225" t="str">
        <f>'菜單'!F26</f>
        <v>白花菜</v>
      </c>
      <c r="F22" s="189" t="e">
        <f>菜單!#REF!</f>
        <v>#REF!</v>
      </c>
      <c r="G22" s="225">
        <f>'菜單'!H26</f>
        <v>0</v>
      </c>
      <c r="H22" s="221" t="e">
        <f>菜單!#REF!</f>
        <v>#REF!</v>
      </c>
    </row>
    <row r="23" spans="1:8" ht="16.5" customHeight="1">
      <c r="A23" s="458"/>
      <c r="B23" s="241"/>
      <c r="C23" s="241"/>
      <c r="D23" s="265" t="str">
        <f>'菜單'!E27</f>
        <v>炒時蔬</v>
      </c>
      <c r="E23" s="226" t="str">
        <f>'菜單'!F27</f>
        <v>時蔬</v>
      </c>
      <c r="F23" s="188" t="e">
        <f>菜單!#REF!</f>
        <v>#REF!</v>
      </c>
      <c r="G23" s="226">
        <f>'菜單'!H27</f>
        <v>0</v>
      </c>
      <c r="H23" s="220" t="e">
        <f>菜單!#REF!</f>
        <v>#REF!</v>
      </c>
    </row>
    <row r="24" spans="1:8" ht="15.75">
      <c r="A24" s="458"/>
      <c r="B24" s="241"/>
      <c r="C24" s="241"/>
      <c r="D24" s="266"/>
      <c r="E24" s="225" t="str">
        <f>'菜單'!F28</f>
        <v>蒜粗</v>
      </c>
      <c r="F24" s="188" t="e">
        <f>菜單!#REF!</f>
        <v>#REF!</v>
      </c>
      <c r="G24" s="225">
        <f>'菜單'!H28</f>
        <v>0</v>
      </c>
      <c r="H24" s="220" t="e">
        <f>菜單!#REF!</f>
        <v>#REF!</v>
      </c>
    </row>
    <row r="25" spans="1:8" ht="15.75">
      <c r="A25" s="458"/>
      <c r="B25" s="241"/>
      <c r="C25" s="241"/>
      <c r="D25" s="267"/>
      <c r="E25" s="225">
        <f>'菜單'!F29</f>
        <v>0</v>
      </c>
      <c r="F25" s="189" t="e">
        <f>菜單!#REF!</f>
        <v>#REF!</v>
      </c>
      <c r="G25" s="225">
        <f>'菜單'!H29</f>
        <v>0</v>
      </c>
      <c r="H25" s="221" t="e">
        <f>菜單!#REF!</f>
        <v>#REF!</v>
      </c>
    </row>
    <row r="26" spans="1:8" ht="16.5" customHeight="1">
      <c r="A26" s="458"/>
      <c r="B26" s="241"/>
      <c r="C26" s="241"/>
      <c r="D26" s="265" t="str">
        <f>'菜單'!E30</f>
        <v>山藥紅棗湯</v>
      </c>
      <c r="E26" s="226" t="str">
        <f>'菜單'!F30</f>
        <v>山藥</v>
      </c>
      <c r="F26" s="188" t="e">
        <f>菜單!#REF!</f>
        <v>#REF!</v>
      </c>
      <c r="G26" s="226">
        <f>'菜單'!H30</f>
        <v>0</v>
      </c>
      <c r="H26" s="220" t="e">
        <f>菜單!#REF!</f>
        <v>#REF!</v>
      </c>
    </row>
    <row r="27" spans="1:8" ht="15.75">
      <c r="A27" s="458"/>
      <c r="B27" s="241"/>
      <c r="C27" s="241"/>
      <c r="D27" s="266"/>
      <c r="E27" s="225" t="str">
        <f>'菜單'!F31</f>
        <v>紅棗</v>
      </c>
      <c r="F27" s="188" t="e">
        <f>菜單!#REF!</f>
        <v>#REF!</v>
      </c>
      <c r="G27" s="225">
        <f>'菜單'!H31</f>
        <v>0</v>
      </c>
      <c r="H27" s="220" t="e">
        <f>菜單!#REF!</f>
        <v>#REF!</v>
      </c>
    </row>
    <row r="28" spans="1:8" ht="16.5" thickBot="1">
      <c r="A28" s="459"/>
      <c r="B28" s="461"/>
      <c r="C28" s="461"/>
      <c r="D28" s="450"/>
      <c r="E28" s="227" t="str">
        <f>'菜單'!F32</f>
        <v>小薏仁</v>
      </c>
      <c r="F28" s="222" t="e">
        <f>菜單!#REF!</f>
        <v>#REF!</v>
      </c>
      <c r="G28" s="227">
        <f>'菜單'!H32</f>
        <v>0</v>
      </c>
      <c r="H28" s="223" t="e">
        <f>菜單!#REF!</f>
        <v>#REF!</v>
      </c>
    </row>
    <row r="29" spans="1:8" ht="15.75">
      <c r="A29" s="457">
        <f>'菜單'!B34</f>
        <v>42298</v>
      </c>
      <c r="B29" s="460" t="str">
        <f>'菜單'!C34</f>
        <v>三</v>
      </c>
      <c r="C29" s="460" t="str">
        <f>'菜單'!D34</f>
        <v>米粉</v>
      </c>
      <c r="D29" s="462" t="str">
        <f>'菜單'!E34</f>
        <v>金瓜米粉</v>
      </c>
      <c r="E29" s="224" t="str">
        <f>'菜單'!F34</f>
        <v>米粉</v>
      </c>
      <c r="F29" s="218" t="e">
        <f>菜單!#REF!</f>
        <v>#REF!</v>
      </c>
      <c r="G29" s="224" t="str">
        <f>'菜單'!H34</f>
        <v>鮮香菇</v>
      </c>
      <c r="H29" s="219" t="e">
        <f>菜單!#REF!</f>
        <v>#REF!</v>
      </c>
    </row>
    <row r="30" spans="1:8" ht="15.75">
      <c r="A30" s="458"/>
      <c r="B30" s="241"/>
      <c r="C30" s="241"/>
      <c r="D30" s="266"/>
      <c r="E30" s="225" t="str">
        <f>'菜單'!F35</f>
        <v>南瓜</v>
      </c>
      <c r="F30" s="188" t="e">
        <f>菜單!#REF!</f>
        <v>#REF!</v>
      </c>
      <c r="G30" s="225" t="str">
        <f>'菜單'!H35</f>
        <v>高麗菜</v>
      </c>
      <c r="H30" s="220" t="e">
        <f>菜單!#REF!</f>
        <v>#REF!</v>
      </c>
    </row>
    <row r="31" spans="1:8" ht="15.75">
      <c r="A31" s="458"/>
      <c r="B31" s="241"/>
      <c r="C31" s="241"/>
      <c r="D31" s="267"/>
      <c r="E31" s="225" t="e">
        <f>菜單!#REF!</f>
        <v>#REF!</v>
      </c>
      <c r="F31" s="189" t="e">
        <f>菜單!#REF!</f>
        <v>#REF!</v>
      </c>
      <c r="G31" s="225" t="e">
        <f>菜單!#REF!</f>
        <v>#REF!</v>
      </c>
      <c r="H31" s="221" t="e">
        <f>菜單!#REF!</f>
        <v>#REF!</v>
      </c>
    </row>
    <row r="32" spans="1:8" ht="15.75">
      <c r="A32" s="458"/>
      <c r="B32" s="241"/>
      <c r="C32" s="241"/>
      <c r="D32" s="265" t="str">
        <f>'菜單'!E37</f>
        <v>炒時蔬</v>
      </c>
      <c r="E32" s="226" t="str">
        <f>'菜單'!F37</f>
        <v>時蔬</v>
      </c>
      <c r="F32" s="188" t="e">
        <f>菜單!#REF!</f>
        <v>#REF!</v>
      </c>
      <c r="G32" s="226">
        <f>'菜單'!H37</f>
        <v>0</v>
      </c>
      <c r="H32" s="220" t="e">
        <f>菜單!#REF!</f>
        <v>#REF!</v>
      </c>
    </row>
    <row r="33" spans="1:8" ht="15.75">
      <c r="A33" s="458"/>
      <c r="B33" s="241"/>
      <c r="C33" s="241"/>
      <c r="D33" s="266"/>
      <c r="E33" s="225" t="str">
        <f>'菜單'!F38</f>
        <v>蒜粗</v>
      </c>
      <c r="F33" s="188" t="e">
        <f>菜單!#REF!</f>
        <v>#REF!</v>
      </c>
      <c r="G33" s="225">
        <f>'菜單'!H38</f>
        <v>0</v>
      </c>
      <c r="H33" s="220" t="e">
        <f>菜單!#REF!</f>
        <v>#REF!</v>
      </c>
    </row>
    <row r="34" spans="1:8" ht="15.75">
      <c r="A34" s="458"/>
      <c r="B34" s="241"/>
      <c r="C34" s="241"/>
      <c r="D34" s="267"/>
      <c r="E34" s="225">
        <f>'菜單'!F39</f>
        <v>0</v>
      </c>
      <c r="F34" s="189" t="e">
        <f>菜單!#REF!</f>
        <v>#REF!</v>
      </c>
      <c r="G34" s="225">
        <f>'菜單'!H39</f>
        <v>0</v>
      </c>
      <c r="H34" s="221" t="e">
        <f>菜單!#REF!</f>
        <v>#REF!</v>
      </c>
    </row>
    <row r="35" spans="1:8" ht="15.75">
      <c r="A35" s="458"/>
      <c r="B35" s="241"/>
      <c r="C35" s="241"/>
      <c r="D35" s="262" t="str">
        <f>'菜單'!E40</f>
        <v>芋頭排骨湯</v>
      </c>
      <c r="E35" s="226" t="str">
        <f>'菜單'!F40</f>
        <v>冷凍芋頭</v>
      </c>
      <c r="F35" s="188" t="e">
        <f>菜單!#REF!</f>
        <v>#REF!</v>
      </c>
      <c r="G35" s="226">
        <f>'菜單'!H40</f>
        <v>0</v>
      </c>
      <c r="H35" s="220" t="e">
        <f>菜單!#REF!</f>
        <v>#REF!</v>
      </c>
    </row>
    <row r="36" spans="1:8" ht="15.75">
      <c r="A36" s="458"/>
      <c r="B36" s="241"/>
      <c r="C36" s="241"/>
      <c r="D36" s="263"/>
      <c r="E36" s="225" t="str">
        <f>'菜單'!F41</f>
        <v>小排丁</v>
      </c>
      <c r="F36" s="188" t="e">
        <f>菜單!#REF!</f>
        <v>#REF!</v>
      </c>
      <c r="G36" s="225">
        <f>'菜單'!H41</f>
        <v>0</v>
      </c>
      <c r="H36" s="220" t="e">
        <f>菜單!#REF!</f>
        <v>#REF!</v>
      </c>
    </row>
    <row r="37" spans="1:8" ht="15.75">
      <c r="A37" s="458"/>
      <c r="B37" s="241"/>
      <c r="C37" s="241"/>
      <c r="D37" s="264"/>
      <c r="E37" s="225">
        <f>'菜單'!F42</f>
        <v>0</v>
      </c>
      <c r="F37" s="189" t="e">
        <f>菜單!#REF!</f>
        <v>#REF!</v>
      </c>
      <c r="G37" s="225">
        <f>'菜單'!H42</f>
        <v>0</v>
      </c>
      <c r="H37" s="221" t="e">
        <f>菜單!#REF!</f>
        <v>#REF!</v>
      </c>
    </row>
    <row r="38" spans="1:8" ht="15.75">
      <c r="A38" s="458"/>
      <c r="B38" s="241"/>
      <c r="C38" s="241"/>
      <c r="D38" s="437" t="str">
        <f>'菜單'!E43</f>
        <v>水果</v>
      </c>
      <c r="E38" s="226" t="str">
        <f>'菜單'!F43</f>
        <v>每人一份</v>
      </c>
      <c r="F38" s="188" t="e">
        <f>菜單!#REF!</f>
        <v>#REF!</v>
      </c>
      <c r="G38" s="226">
        <f>'菜單'!H43</f>
        <v>0</v>
      </c>
      <c r="H38" s="220" t="e">
        <f>菜單!#REF!</f>
        <v>#REF!</v>
      </c>
    </row>
    <row r="39" spans="1:8" ht="15.75">
      <c r="A39" s="458"/>
      <c r="B39" s="241"/>
      <c r="C39" s="241"/>
      <c r="D39" s="438"/>
      <c r="E39" s="225">
        <f>'菜單'!F44</f>
        <v>0</v>
      </c>
      <c r="F39" s="188" t="e">
        <f>菜單!#REF!</f>
        <v>#REF!</v>
      </c>
      <c r="G39" s="225">
        <f>'菜單'!H44</f>
        <v>0</v>
      </c>
      <c r="H39" s="220" t="e">
        <f>菜單!#REF!</f>
        <v>#REF!</v>
      </c>
    </row>
    <row r="40" spans="1:8" ht="16.5" thickBot="1">
      <c r="A40" s="459"/>
      <c r="B40" s="461"/>
      <c r="C40" s="461"/>
      <c r="D40" s="463"/>
      <c r="E40" s="227">
        <f>'菜單'!F45</f>
        <v>0</v>
      </c>
      <c r="F40" s="222" t="e">
        <f>菜單!#REF!</f>
        <v>#REF!</v>
      </c>
      <c r="G40" s="227">
        <f>'菜單'!H45</f>
        <v>0</v>
      </c>
      <c r="H40" s="223" t="e">
        <f>菜單!#REF!</f>
        <v>#REF!</v>
      </c>
    </row>
    <row r="41" spans="1:8" ht="16.5" customHeight="1">
      <c r="A41" s="457">
        <f>'菜單'!B47</f>
        <v>42299</v>
      </c>
      <c r="B41" s="460" t="str">
        <f>'菜單'!C47</f>
        <v>四</v>
      </c>
      <c r="C41" s="460" t="str">
        <f>'菜單'!D47</f>
        <v>白飯</v>
      </c>
      <c r="D41" s="456" t="str">
        <f>'菜單'!E47</f>
        <v>富貴魚排</v>
      </c>
      <c r="E41" s="224" t="str">
        <f>'菜單'!F47</f>
        <v>每人一片</v>
      </c>
      <c r="F41" s="218" t="e">
        <f>菜單!#REF!</f>
        <v>#REF!</v>
      </c>
      <c r="G41" s="224">
        <f>'菜單'!H47</f>
        <v>0</v>
      </c>
      <c r="H41" s="219" t="e">
        <f>菜單!#REF!</f>
        <v>#REF!</v>
      </c>
    </row>
    <row r="42" spans="1:8" ht="15.75">
      <c r="A42" s="458"/>
      <c r="B42" s="241"/>
      <c r="C42" s="241"/>
      <c r="D42" s="263"/>
      <c r="E42" s="225">
        <f>'菜單'!F48</f>
        <v>0</v>
      </c>
      <c r="F42" s="188" t="e">
        <f>菜單!#REF!</f>
        <v>#REF!</v>
      </c>
      <c r="G42" s="225">
        <f>'菜單'!H48</f>
        <v>0</v>
      </c>
      <c r="H42" s="220" t="e">
        <f>菜單!#REF!</f>
        <v>#REF!</v>
      </c>
    </row>
    <row r="43" spans="1:8" ht="15.75">
      <c r="A43" s="458"/>
      <c r="B43" s="241"/>
      <c r="C43" s="241"/>
      <c r="D43" s="264"/>
      <c r="E43" s="225">
        <f>'菜單'!F49</f>
        <v>0</v>
      </c>
      <c r="F43" s="189" t="e">
        <f>菜單!#REF!</f>
        <v>#REF!</v>
      </c>
      <c r="G43" s="225">
        <f>'菜單'!H49</f>
        <v>0</v>
      </c>
      <c r="H43" s="221" t="e">
        <f>菜單!#REF!</f>
        <v>#REF!</v>
      </c>
    </row>
    <row r="44" spans="1:8" ht="15.75">
      <c r="A44" s="458"/>
      <c r="B44" s="241"/>
      <c r="C44" s="241"/>
      <c r="D44" s="262" t="str">
        <f>'菜單'!E50</f>
        <v>八寶肉醬</v>
      </c>
      <c r="E44" s="226" t="str">
        <f>'菜單'!F50</f>
        <v>絞肉</v>
      </c>
      <c r="F44" s="188" t="e">
        <f>菜單!#REF!</f>
        <v>#REF!</v>
      </c>
      <c r="G44" s="226" t="str">
        <f>'菜單'!H50</f>
        <v>三色豆</v>
      </c>
      <c r="H44" s="220" t="e">
        <f>菜單!#REF!</f>
        <v>#REF!</v>
      </c>
    </row>
    <row r="45" spans="1:8" ht="15.75">
      <c r="A45" s="458"/>
      <c r="B45" s="241"/>
      <c r="C45" s="241"/>
      <c r="D45" s="263"/>
      <c r="E45" s="225" t="str">
        <f>'菜單'!F51</f>
        <v>豆干小丁</v>
      </c>
      <c r="F45" s="188" t="e">
        <f>菜單!#REF!</f>
        <v>#REF!</v>
      </c>
      <c r="G45" s="225" t="str">
        <f>'菜單'!H51</f>
        <v>洋葱</v>
      </c>
      <c r="H45" s="220" t="e">
        <f>菜單!#REF!</f>
        <v>#REF!</v>
      </c>
    </row>
    <row r="46" spans="1:8" ht="15.75">
      <c r="A46" s="458"/>
      <c r="B46" s="241"/>
      <c r="C46" s="241"/>
      <c r="D46" s="264"/>
      <c r="E46" s="225" t="str">
        <f>'菜單'!F52</f>
        <v>不辣豆瓣醬</v>
      </c>
      <c r="F46" s="189" t="e">
        <f>菜單!#REF!</f>
        <v>#REF!</v>
      </c>
      <c r="G46" s="225">
        <f>'菜單'!H52</f>
        <v>0</v>
      </c>
      <c r="H46" s="221" t="e">
        <f>菜單!#REF!</f>
        <v>#REF!</v>
      </c>
    </row>
    <row r="47" spans="1:8" ht="15.75">
      <c r="A47" s="458"/>
      <c r="B47" s="241"/>
      <c r="C47" s="241"/>
      <c r="D47" s="265" t="str">
        <f>'菜單'!E53</f>
        <v>炒時蔬</v>
      </c>
      <c r="E47" s="226" t="str">
        <f>'菜單'!F53</f>
        <v>時蔬</v>
      </c>
      <c r="F47" s="188" t="e">
        <f>菜單!#REF!</f>
        <v>#REF!</v>
      </c>
      <c r="G47" s="226">
        <f>'菜單'!H53</f>
        <v>0</v>
      </c>
      <c r="H47" s="220" t="e">
        <f>菜單!#REF!</f>
        <v>#REF!</v>
      </c>
    </row>
    <row r="48" spans="1:8" ht="15.75">
      <c r="A48" s="458"/>
      <c r="B48" s="241"/>
      <c r="C48" s="241"/>
      <c r="D48" s="266"/>
      <c r="E48" s="225" t="str">
        <f>'菜單'!F54</f>
        <v>蒜粗</v>
      </c>
      <c r="F48" s="188" t="e">
        <f>菜單!#REF!</f>
        <v>#REF!</v>
      </c>
      <c r="G48" s="225">
        <f>'菜單'!H54</f>
        <v>0</v>
      </c>
      <c r="H48" s="220" t="e">
        <f>菜單!#REF!</f>
        <v>#REF!</v>
      </c>
    </row>
    <row r="49" spans="1:8" ht="15.75">
      <c r="A49" s="458"/>
      <c r="B49" s="241"/>
      <c r="C49" s="241"/>
      <c r="D49" s="267"/>
      <c r="E49" s="225">
        <f>'菜單'!F55</f>
        <v>0</v>
      </c>
      <c r="F49" s="189" t="e">
        <f>菜單!#REF!</f>
        <v>#REF!</v>
      </c>
      <c r="G49" s="225">
        <f>'菜單'!H55</f>
        <v>0</v>
      </c>
      <c r="H49" s="221" t="e">
        <f>菜單!#REF!</f>
        <v>#REF!</v>
      </c>
    </row>
    <row r="50" spans="1:8" ht="15.75">
      <c r="A50" s="458"/>
      <c r="B50" s="241"/>
      <c r="C50" s="241"/>
      <c r="D50" s="265" t="str">
        <f>'菜單'!E56</f>
        <v>花豆QQ圓</v>
      </c>
      <c r="E50" s="226" t="str">
        <f>'菜單'!F56</f>
        <v>花豆</v>
      </c>
      <c r="F50" s="188" t="e">
        <f>菜單!#REF!</f>
        <v>#REF!</v>
      </c>
      <c r="G50" s="226">
        <f>'菜單'!H56</f>
        <v>0</v>
      </c>
      <c r="H50" s="220" t="e">
        <f>菜單!#REF!</f>
        <v>#REF!</v>
      </c>
    </row>
    <row r="51" spans="1:8" ht="15.75">
      <c r="A51" s="458"/>
      <c r="B51" s="241"/>
      <c r="C51" s="241"/>
      <c r="D51" s="266"/>
      <c r="E51" s="225" t="str">
        <f>'菜單'!F57</f>
        <v>芋圓</v>
      </c>
      <c r="F51" s="188" t="e">
        <f>菜單!#REF!</f>
        <v>#REF!</v>
      </c>
      <c r="G51" s="225">
        <f>'菜單'!H57</f>
        <v>0</v>
      </c>
      <c r="H51" s="220" t="e">
        <f>菜單!#REF!</f>
        <v>#REF!</v>
      </c>
    </row>
    <row r="52" spans="1:8" ht="16.5" thickBot="1">
      <c r="A52" s="459"/>
      <c r="B52" s="461"/>
      <c r="C52" s="461"/>
      <c r="D52" s="450"/>
      <c r="E52" s="227" t="str">
        <f>'菜單'!F58</f>
        <v>二砂糖</v>
      </c>
      <c r="F52" s="222" t="e">
        <f>菜單!#REF!</f>
        <v>#REF!</v>
      </c>
      <c r="G52" s="227">
        <f>'菜單'!H58</f>
        <v>0</v>
      </c>
      <c r="H52" s="223"/>
    </row>
    <row r="53" spans="1:8" ht="16.5" customHeight="1">
      <c r="A53" s="451">
        <f>'菜單'!B60</f>
        <v>42300</v>
      </c>
      <c r="B53" s="454" t="str">
        <f>'菜單'!C60</f>
        <v>五</v>
      </c>
      <c r="C53" s="454" t="str">
        <f>'菜單'!D60</f>
        <v>十穀飯</v>
      </c>
      <c r="D53" s="456" t="str">
        <f>'菜單'!E60</f>
        <v>京醬肉片</v>
      </c>
      <c r="E53" s="224" t="str">
        <f>'菜單'!F60</f>
        <v>里肌肉片</v>
      </c>
      <c r="F53" s="218" t="e">
        <f>菜單!#REF!</f>
        <v>#REF!</v>
      </c>
      <c r="G53" s="224" t="str">
        <f>'菜單'!H60</f>
        <v>甜麵醬</v>
      </c>
      <c r="H53" s="219" t="e">
        <f>菜單!#REF!</f>
        <v>#REF!</v>
      </c>
    </row>
    <row r="54" spans="1:8" ht="15.75">
      <c r="A54" s="452"/>
      <c r="B54" s="260"/>
      <c r="C54" s="260"/>
      <c r="D54" s="263"/>
      <c r="E54" s="225" t="str">
        <f>'菜單'!F61</f>
        <v>洋葱</v>
      </c>
      <c r="F54" s="188" t="e">
        <f>菜單!#REF!</f>
        <v>#REF!</v>
      </c>
      <c r="G54" s="225">
        <f>'菜單'!H61</f>
        <v>0</v>
      </c>
      <c r="H54" s="220" t="e">
        <f>菜單!#REF!</f>
        <v>#REF!</v>
      </c>
    </row>
    <row r="55" spans="1:8" ht="15.75">
      <c r="A55" s="452"/>
      <c r="B55" s="260"/>
      <c r="C55" s="260"/>
      <c r="D55" s="264"/>
      <c r="E55" s="225" t="str">
        <f>'菜單'!F62</f>
        <v>韭黃</v>
      </c>
      <c r="F55" s="189" t="e">
        <f>菜單!#REF!</f>
        <v>#REF!</v>
      </c>
      <c r="G55" s="225">
        <f>'菜單'!H62</f>
        <v>0</v>
      </c>
      <c r="H55" s="221" t="e">
        <f>菜單!#REF!</f>
        <v>#REF!</v>
      </c>
    </row>
    <row r="56" spans="1:8" ht="15.75">
      <c r="A56" s="452"/>
      <c r="B56" s="260"/>
      <c r="C56" s="260"/>
      <c r="D56" s="262" t="str">
        <f>'菜單'!E63</f>
        <v>茄汁天婦羅</v>
      </c>
      <c r="E56" s="226" t="str">
        <f>'菜單'!F63</f>
        <v>甜不辣條</v>
      </c>
      <c r="F56" s="188" t="e">
        <f>菜單!#REF!</f>
        <v>#REF!</v>
      </c>
      <c r="G56" s="226">
        <f>'菜單'!H63</f>
        <v>0</v>
      </c>
      <c r="H56" s="220" t="e">
        <f>菜單!#REF!</f>
        <v>#REF!</v>
      </c>
    </row>
    <row r="57" spans="1:8" ht="15.75">
      <c r="A57" s="452"/>
      <c r="B57" s="260"/>
      <c r="C57" s="260"/>
      <c r="D57" s="263"/>
      <c r="E57" s="225" t="str">
        <f>'菜單'!F64</f>
        <v>紅蘿蔔</v>
      </c>
      <c r="F57" s="188" t="e">
        <f>菜單!#REF!</f>
        <v>#REF!</v>
      </c>
      <c r="G57" s="225">
        <f>'菜單'!H64</f>
        <v>0</v>
      </c>
      <c r="H57" s="220" t="e">
        <f>菜單!#REF!</f>
        <v>#REF!</v>
      </c>
    </row>
    <row r="58" spans="1:8" ht="15.75">
      <c r="A58" s="452"/>
      <c r="B58" s="260"/>
      <c r="C58" s="260"/>
      <c r="D58" s="264"/>
      <c r="E58" s="225" t="str">
        <f>'菜單'!F65</f>
        <v>番茄醬</v>
      </c>
      <c r="F58" s="189" t="e">
        <f>菜單!#REF!</f>
        <v>#REF!</v>
      </c>
      <c r="G58" s="225">
        <f>'菜單'!H65</f>
        <v>0</v>
      </c>
      <c r="H58" s="221" t="e">
        <f>菜單!#REF!</f>
        <v>#REF!</v>
      </c>
    </row>
    <row r="59" spans="1:8" ht="15.75">
      <c r="A59" s="452"/>
      <c r="B59" s="260"/>
      <c r="C59" s="260"/>
      <c r="D59" s="265" t="str">
        <f>'菜單'!E66</f>
        <v>炒時蔬</v>
      </c>
      <c r="E59" s="226" t="str">
        <f>'菜單'!F66</f>
        <v>時蔬</v>
      </c>
      <c r="F59" s="188" t="e">
        <f>菜單!#REF!</f>
        <v>#REF!</v>
      </c>
      <c r="G59" s="226">
        <f>'菜單'!H66</f>
        <v>0</v>
      </c>
      <c r="H59" s="220" t="e">
        <f>菜單!#REF!</f>
        <v>#REF!</v>
      </c>
    </row>
    <row r="60" spans="1:8" ht="15.75">
      <c r="A60" s="452"/>
      <c r="B60" s="260"/>
      <c r="C60" s="260"/>
      <c r="D60" s="266"/>
      <c r="E60" s="225" t="str">
        <f>'菜單'!F67</f>
        <v>蒜粗</v>
      </c>
      <c r="F60" s="188" t="e">
        <f>菜單!#REF!</f>
        <v>#REF!</v>
      </c>
      <c r="G60" s="225">
        <f>'菜單'!H67</f>
        <v>0</v>
      </c>
      <c r="H60" s="220" t="e">
        <f>菜單!#REF!</f>
        <v>#REF!</v>
      </c>
    </row>
    <row r="61" spans="1:8" ht="15.75">
      <c r="A61" s="452"/>
      <c r="B61" s="260"/>
      <c r="C61" s="260"/>
      <c r="D61" s="267"/>
      <c r="E61" s="225">
        <f>'菜單'!F68</f>
        <v>0</v>
      </c>
      <c r="F61" s="189" t="e">
        <f>菜單!#REF!</f>
        <v>#REF!</v>
      </c>
      <c r="G61" s="225">
        <f>'菜單'!H68</f>
        <v>0</v>
      </c>
      <c r="H61" s="221" t="e">
        <f>菜單!#REF!</f>
        <v>#REF!</v>
      </c>
    </row>
    <row r="62" spans="1:8" ht="15.75">
      <c r="A62" s="452"/>
      <c r="B62" s="260"/>
      <c r="C62" s="260"/>
      <c r="D62" s="265" t="str">
        <f>'菜單'!E69</f>
        <v>紫菜豆芽湯</v>
      </c>
      <c r="E62" s="226" t="str">
        <f>'菜單'!F69</f>
        <v>黃豆芽</v>
      </c>
      <c r="F62" s="188" t="e">
        <f>菜單!#REF!</f>
        <v>#REF!</v>
      </c>
      <c r="G62" s="226">
        <f>'菜單'!H69</f>
        <v>0</v>
      </c>
      <c r="H62" s="220" t="e">
        <f>菜單!#REF!</f>
        <v>#REF!</v>
      </c>
    </row>
    <row r="63" spans="1:8" ht="15.75">
      <c r="A63" s="452"/>
      <c r="B63" s="260"/>
      <c r="C63" s="260"/>
      <c r="D63" s="266"/>
      <c r="E63" s="225" t="str">
        <f>'菜單'!F70</f>
        <v>紫菜</v>
      </c>
      <c r="F63" s="188" t="e">
        <f>菜單!#REF!</f>
        <v>#REF!</v>
      </c>
      <c r="G63" s="225">
        <f>'菜單'!H70</f>
        <v>0</v>
      </c>
      <c r="H63" s="220" t="e">
        <f>菜單!#REF!</f>
        <v>#REF!</v>
      </c>
    </row>
    <row r="64" spans="1:8" ht="16.5" thickBot="1">
      <c r="A64" s="453"/>
      <c r="B64" s="455"/>
      <c r="C64" s="455"/>
      <c r="D64" s="450"/>
      <c r="E64" s="227">
        <f>'菜單'!F71</f>
        <v>0</v>
      </c>
      <c r="F64" s="222" t="e">
        <f>菜單!#REF!</f>
        <v>#REF!</v>
      </c>
      <c r="G64" s="227">
        <f>'菜單'!H71</f>
        <v>0</v>
      </c>
      <c r="H64" s="223" t="e">
        <f>菜單!#REF!</f>
        <v>#REF!</v>
      </c>
    </row>
  </sheetData>
  <sheetProtection/>
  <mergeCells count="46">
    <mergeCell ref="A2:A4"/>
    <mergeCell ref="D2:D4"/>
    <mergeCell ref="E2:E4"/>
    <mergeCell ref="F2:F4"/>
    <mergeCell ref="A5:A16"/>
    <mergeCell ref="B5:B16"/>
    <mergeCell ref="G2:G4"/>
    <mergeCell ref="H2:H4"/>
    <mergeCell ref="G1:H1"/>
    <mergeCell ref="D14:D16"/>
    <mergeCell ref="D11:D13"/>
    <mergeCell ref="D8:D10"/>
    <mergeCell ref="A1:D1"/>
    <mergeCell ref="E1:F1"/>
    <mergeCell ref="C2:C4"/>
    <mergeCell ref="B2:B4"/>
    <mergeCell ref="D29:D31"/>
    <mergeCell ref="C5:C16"/>
    <mergeCell ref="D5:D7"/>
    <mergeCell ref="D26:D28"/>
    <mergeCell ref="D23:D25"/>
    <mergeCell ref="D20:D22"/>
    <mergeCell ref="A17:A28"/>
    <mergeCell ref="B17:B28"/>
    <mergeCell ref="C17:C28"/>
    <mergeCell ref="D17:D19"/>
    <mergeCell ref="D38:D40"/>
    <mergeCell ref="D35:D37"/>
    <mergeCell ref="D32:D34"/>
    <mergeCell ref="A29:A40"/>
    <mergeCell ref="B29:B40"/>
    <mergeCell ref="C29:C40"/>
    <mergeCell ref="D50:D52"/>
    <mergeCell ref="D47:D49"/>
    <mergeCell ref="D44:D46"/>
    <mergeCell ref="A41:A52"/>
    <mergeCell ref="B41:B52"/>
    <mergeCell ref="C41:C52"/>
    <mergeCell ref="D41:D43"/>
    <mergeCell ref="D62:D64"/>
    <mergeCell ref="D59:D61"/>
    <mergeCell ref="D56:D58"/>
    <mergeCell ref="A53:A64"/>
    <mergeCell ref="B53:B64"/>
    <mergeCell ref="C53:C64"/>
    <mergeCell ref="D53:D55"/>
  </mergeCells>
  <printOptions horizontalCentered="1"/>
  <pageMargins left="0.7086614173228347" right="0.708661417322834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2015-10-15T06:14:42Z</cp:lastPrinted>
  <dcterms:created xsi:type="dcterms:W3CDTF">2003-11-12T02:37:56Z</dcterms:created>
  <dcterms:modified xsi:type="dcterms:W3CDTF">2015-10-15T06:17:22Z</dcterms:modified>
  <cp:category/>
  <cp:version/>
  <cp:contentType/>
  <cp:contentStatus/>
</cp:coreProperties>
</file>